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Users\Lisa Satayut\Desktop\Recharter Page\"/>
    </mc:Choice>
  </mc:AlternateContent>
  <xr:revisionPtr revIDLastSave="0" documentId="8_{E04A7395-7AF1-425E-8A02-8888C00EBA70}" xr6:coauthVersionLast="47" xr6:coauthVersionMax="47" xr10:uidLastSave="{00000000-0000-0000-0000-000000000000}"/>
  <bookViews>
    <workbookView xWindow="384" yWindow="384" windowWidth="21624" windowHeight="11244" xr2:uid="{00000000-000D-0000-FFFF-FFFF00000000}"/>
  </bookViews>
  <sheets>
    <sheet name="Setup &amp; Instructions" sheetId="5" r:id="rId1"/>
    <sheet name="Data Entry" sheetId="1" r:id="rId2"/>
    <sheet name="Scorecard" sheetId="4" r:id="rId3"/>
  </sheets>
  <definedNames>
    <definedName name="build_adds">'Data Entry'!$M$24</definedName>
    <definedName name="build_auto_gold">'Data Entry'!$M$21</definedName>
    <definedName name="build_auto_silver">'Data Entry'!$L$21</definedName>
    <definedName name="build_bronze">'Data Entry'!$H$18</definedName>
    <definedName name="build_bronze_score">'Data Entry'!$K$19</definedName>
    <definedName name="build_drops">'Data Entry'!$M$22</definedName>
    <definedName name="build_event_date">'Data Entry'!$D$19</definedName>
    <definedName name="build_final_membership">'Data Entry'!$D$27</definedName>
    <definedName name="build_gain">'Data Entry'!$M$25</definedName>
    <definedName name="build_gold">'Data Entry'!$J$18</definedName>
    <definedName name="build_gold_percent">'Data Entry'!$M$20</definedName>
    <definedName name="build_gold_score">'Data Entry'!$M$19</definedName>
    <definedName name="build_growth_percent">'Data Entry'!$F$28</definedName>
    <definedName name="Build_Is_Bronze">'Data Entry'!$L$22</definedName>
    <definedName name="Build_is_Silver">'Data Entry'!$L$24</definedName>
    <definedName name="build_silver">'Data Entry'!$I$18</definedName>
    <definedName name="build_silver_score">'Data Entry'!$L$19</definedName>
    <definedName name="DistrictName" localSheetId="0">'Setup &amp; Instructions'!$C$7</definedName>
    <definedName name="DistrictName">#REF!</definedName>
    <definedName name="_xlnm.Print_Titles" localSheetId="1">'Data Entry'!$1:$4</definedName>
    <definedName name="RECHARTER_CALC">'Data Entry'!$M$35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0" i="1" l="1"/>
  <c r="K91" i="1"/>
  <c r="A1" i="1" l="1"/>
  <c r="C27" i="1"/>
  <c r="C20" i="1"/>
  <c r="M25" i="1"/>
  <c r="F26" i="1"/>
  <c r="F28" i="1"/>
  <c r="E22" i="1"/>
  <c r="E25" i="1"/>
  <c r="F35" i="1" l="1"/>
  <c r="F33" i="1"/>
  <c r="F31" i="1"/>
  <c r="C32" i="1"/>
  <c r="C31" i="1"/>
  <c r="C26" i="1" l="1"/>
  <c r="M22" i="1"/>
  <c r="C25" i="1"/>
  <c r="C22" i="1"/>
  <c r="F42" i="1" l="1"/>
  <c r="M35" i="1"/>
  <c r="L22" i="1"/>
  <c r="M24" i="1"/>
  <c r="A1" i="4"/>
  <c r="F102" i="1"/>
  <c r="F97" i="1"/>
  <c r="F99" i="1" s="1"/>
  <c r="K98" i="1" s="1"/>
  <c r="I85" i="1"/>
  <c r="J16" i="4" s="1"/>
  <c r="A2" i="1"/>
  <c r="F73" i="1"/>
  <c r="K71" i="1" s="1"/>
  <c r="F82" i="1"/>
  <c r="K79" i="1" s="1"/>
  <c r="F63" i="1"/>
  <c r="F49" i="1"/>
  <c r="F64" i="1" s="1"/>
  <c r="F15" i="1"/>
  <c r="K10" i="1" s="1"/>
  <c r="I6" i="1" s="1"/>
  <c r="K55" i="1" l="1"/>
  <c r="H51" i="1" s="1"/>
  <c r="I12" i="4" s="1"/>
  <c r="K34" i="1"/>
  <c r="I30" i="1" s="1"/>
  <c r="J9" i="4" s="1"/>
  <c r="K22" i="1"/>
  <c r="J75" i="1"/>
  <c r="K14" i="4" s="1"/>
  <c r="H75" i="1"/>
  <c r="I14" i="4" s="1"/>
  <c r="I75" i="1"/>
  <c r="J14" i="4" s="1"/>
  <c r="J67" i="1"/>
  <c r="K13" i="4" s="1"/>
  <c r="I67" i="1"/>
  <c r="J13" i="4" s="1"/>
  <c r="H67" i="1"/>
  <c r="I13" i="4" s="1"/>
  <c r="I94" i="1"/>
  <c r="J17" i="4" s="1"/>
  <c r="H94" i="1"/>
  <c r="I17" i="4" s="1"/>
  <c r="J85" i="1"/>
  <c r="K16" i="4" s="1"/>
  <c r="H6" i="1"/>
  <c r="I6" i="4" s="1"/>
  <c r="J6" i="1"/>
  <c r="K6" i="4" s="1"/>
  <c r="J6" i="4"/>
  <c r="H85" i="1"/>
  <c r="I16" i="4" s="1"/>
  <c r="K42" i="1"/>
  <c r="J94" i="1"/>
  <c r="K17" i="4" s="1"/>
  <c r="J51" i="1" l="1"/>
  <c r="K12" i="4" s="1"/>
  <c r="I51" i="1"/>
  <c r="J12" i="4" s="1"/>
  <c r="H30" i="1"/>
  <c r="I9" i="4" s="1"/>
  <c r="J30" i="1"/>
  <c r="K9" i="4" s="1"/>
  <c r="J18" i="1"/>
  <c r="I18" i="1" s="1"/>
  <c r="H18" i="1" s="1"/>
  <c r="H38" i="1"/>
  <c r="I11" i="4" s="1"/>
  <c r="I38" i="1"/>
  <c r="J38" i="1"/>
  <c r="L24" i="1" l="1"/>
  <c r="J8" i="4"/>
  <c r="K8" i="4"/>
  <c r="I8" i="4"/>
  <c r="H107" i="1"/>
  <c r="H105" i="1"/>
  <c r="K11" i="4"/>
  <c r="J107" i="1"/>
  <c r="J105" i="1"/>
  <c r="J11" i="4"/>
  <c r="I107" i="1"/>
  <c r="I105" i="1"/>
  <c r="J106" i="1" l="1"/>
  <c r="J108" i="1"/>
  <c r="H21" i="4" s="1"/>
  <c r="H19" i="4" l="1"/>
  <c r="D106" i="1"/>
  <c r="A19" i="4" l="1"/>
  <c r="A108" i="1"/>
  <c r="A107" i="1"/>
  <c r="A106" i="1"/>
  <c r="A21" i="4"/>
  <c r="A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Rand</author>
    <author>Rick Hillenbrand</author>
  </authors>
  <commentList>
    <comment ref="F15" authorId="0" shapeId="0" xr:uid="{00000000-0006-0000-0100-000001000000}">
      <text>
        <r>
          <rPr>
            <sz val="8"/>
            <color indexed="81"/>
            <rFont val="Tahoma"/>
            <family val="2"/>
          </rPr>
          <t xml:space="preserve">Counts number of cells with committee meeting dates entered.
</t>
        </r>
      </text>
    </comment>
    <comment ref="F26" authorId="1" shapeId="0" xr:uid="{2E4FB210-E69E-4184-A64A-8DCB89732D12}">
      <text>
        <r>
          <rPr>
            <sz val="8"/>
            <color indexed="81"/>
            <rFont val="Tahoma"/>
            <family val="2"/>
          </rPr>
          <t>Youth at the end of last year - transfers out, plus new Scouts joining, and other transfers in.
=A-D or
=A-B+D+E</t>
        </r>
      </text>
    </comment>
    <comment ref="F28" authorId="0" shapeId="0" xr:uid="{00000000-0006-0000-0100-000003000000}">
      <text>
        <r>
          <rPr>
            <sz val="8"/>
            <color indexed="81"/>
            <rFont val="Tahoma"/>
            <family val="2"/>
          </rPr>
          <t>=G/A-1</t>
        </r>
      </text>
    </comment>
    <comment ref="F35" authorId="0" shapeId="0" xr:uid="{00000000-0006-0000-0100-000005000000}">
      <text>
        <r>
          <rPr>
            <sz val="8"/>
            <color indexed="81"/>
            <rFont val="Tahoma"/>
            <family val="2"/>
          </rPr>
          <t>Number reregistered divided by number eligible to reregister. 
=(G-H)/F (not to exceed 100%)</t>
        </r>
      </text>
    </comment>
    <comment ref="F42" authorId="0" shapeId="0" xr:uid="{00000000-0006-0000-0100-000007000000}">
      <text>
        <r>
          <rPr>
            <sz val="8"/>
            <color indexed="81"/>
            <rFont val="Tahoma"/>
            <family val="2"/>
          </rPr>
          <t>Number participating in an adventure divided by current membership.</t>
        </r>
      </text>
    </comment>
    <comment ref="F49" authorId="0" shapeId="0" xr:uid="{00000000-0006-0000-0100-000008000000}">
      <text>
        <r>
          <rPr>
            <sz val="8"/>
            <color indexed="81"/>
            <rFont val="Tahoma"/>
            <family val="2"/>
          </rPr>
          <t>Counts number of cells with activity dates entered.</t>
        </r>
      </text>
    </comment>
    <comment ref="F63" authorId="0" shapeId="0" xr:uid="{00000000-0006-0000-0100-000009000000}">
      <text>
        <r>
          <rPr>
            <sz val="8"/>
            <color indexed="81"/>
            <rFont val="Tahoma"/>
            <family val="2"/>
          </rPr>
          <t>Counts number of cells with officer meeting dates entered.</t>
        </r>
      </text>
    </comment>
    <comment ref="F64" authorId="0" shapeId="0" xr:uid="{00000000-0006-0000-0100-00000A000000}">
      <text>
        <r>
          <rPr>
            <sz val="8"/>
            <color indexed="81"/>
            <rFont val="Tahoma"/>
            <family val="2"/>
          </rPr>
          <t>Same value as Cell F49.</t>
        </r>
      </text>
    </comment>
    <comment ref="F73" authorId="0" shapeId="0" xr:uid="{00000000-0006-0000-0100-00000B000000}">
      <text>
        <r>
          <rPr>
            <sz val="8"/>
            <color indexed="81"/>
            <rFont val="Tahoma"/>
            <family val="2"/>
          </rPr>
          <t>Counts number of cells with training session dates entered.</t>
        </r>
      </text>
    </comment>
    <comment ref="F82" authorId="0" shapeId="0" xr:uid="{00000000-0006-0000-0100-00000C000000}">
      <text>
        <r>
          <rPr>
            <sz val="8"/>
            <color indexed="81"/>
            <rFont val="Tahoma"/>
            <family val="2"/>
          </rPr>
          <t>Counts number of cells with service project dates entered.</t>
        </r>
      </text>
    </comment>
    <comment ref="F97" authorId="0" shapeId="0" xr:uid="{00000000-0006-0000-0100-00000D000000}">
      <text>
        <r>
          <rPr>
            <sz val="8"/>
            <color indexed="81"/>
            <rFont val="Tahoma"/>
            <family val="2"/>
          </rPr>
          <t>Same value as Cell D90.</t>
        </r>
      </text>
    </comment>
    <comment ref="F99" authorId="0" shapeId="0" xr:uid="{00000000-0006-0000-0100-00000E000000}">
      <text>
        <r>
          <rPr>
            <sz val="8"/>
            <color indexed="81"/>
            <rFont val="Tahoma"/>
            <family val="2"/>
          </rPr>
          <t>Number of Associate advisors completing training divided by total number of Associate Advisors.</t>
        </r>
      </text>
    </comment>
    <comment ref="F100" authorId="0" shapeId="0" xr:uid="{00000000-0006-0000-0100-00000F000000}">
      <text>
        <r>
          <rPr>
            <sz val="8"/>
            <color indexed="81"/>
            <rFont val="Tahoma"/>
            <family val="2"/>
          </rPr>
          <t>Same value as              Cell D91+1.</t>
        </r>
      </text>
    </comment>
    <comment ref="F102" authorId="0" shapeId="0" xr:uid="{00000000-0006-0000-0100-000010000000}">
      <text>
        <r>
          <rPr>
            <sz val="8"/>
            <color indexed="81"/>
            <rFont val="Tahoma"/>
            <family val="2"/>
          </rPr>
          <t>Number of committee members completing training divided by total number of committee members.</t>
        </r>
      </text>
    </comment>
  </commentList>
</comments>
</file>

<file path=xl/sharedStrings.xml><?xml version="1.0" encoding="utf-8"?>
<sst xmlns="http://schemas.openxmlformats.org/spreadsheetml/2006/main" count="201" uniqueCount="183">
  <si>
    <t>Objective</t>
  </si>
  <si>
    <t>Bronze Points</t>
  </si>
  <si>
    <t>Silver Points</t>
  </si>
  <si>
    <t>Gold Points</t>
  </si>
  <si>
    <t>Item No.</t>
  </si>
  <si>
    <t>Parameter</t>
  </si>
  <si>
    <t>Calculated Values</t>
  </si>
  <si>
    <t>User
Input</t>
  </si>
  <si>
    <r>
      <t xml:space="preserve"> </t>
    </r>
    <r>
      <rPr>
        <i/>
        <sz val="10"/>
        <color indexed="8"/>
        <rFont val="Calibri"/>
        <family val="2"/>
      </rPr>
      <t>Count:</t>
    </r>
    <r>
      <rPr>
        <sz val="10"/>
        <color indexed="8"/>
        <rFont val="Calibri"/>
        <family val="2"/>
      </rPr>
      <t xml:space="preserve"> Total number of committee meetings</t>
    </r>
  </si>
  <si>
    <r>
      <rPr>
        <i/>
        <sz val="10"/>
        <color indexed="8"/>
        <rFont val="Calibri"/>
        <family val="2"/>
      </rPr>
      <t xml:space="preserve">    Date:</t>
    </r>
    <r>
      <rPr>
        <sz val="10"/>
        <color indexed="8"/>
        <rFont val="Calibri"/>
        <family val="2"/>
      </rPr>
      <t xml:space="preserve"> Committee meeting #1</t>
    </r>
  </si>
  <si>
    <r>
      <rPr>
        <i/>
        <sz val="10"/>
        <color indexed="8"/>
        <rFont val="Calibri"/>
        <family val="2"/>
      </rPr>
      <t xml:space="preserve">    Date:</t>
    </r>
    <r>
      <rPr>
        <sz val="10"/>
        <color indexed="8"/>
        <rFont val="Calibri"/>
        <family val="2"/>
      </rPr>
      <t xml:space="preserve"> Committee meeting #2</t>
    </r>
    <r>
      <rPr>
        <sz val="11"/>
        <color indexed="8"/>
        <rFont val="Calibri"/>
        <family val="2"/>
      </rPr>
      <t/>
    </r>
  </si>
  <si>
    <r>
      <rPr>
        <i/>
        <sz val="10"/>
        <color indexed="8"/>
        <rFont val="Calibri"/>
        <family val="2"/>
      </rPr>
      <t xml:space="preserve">    Date:</t>
    </r>
    <r>
      <rPr>
        <sz val="10"/>
        <color indexed="8"/>
        <rFont val="Calibri"/>
        <family val="2"/>
      </rPr>
      <t xml:space="preserve"> Committee meeting #3</t>
    </r>
    <r>
      <rPr>
        <sz val="11"/>
        <color indexed="8"/>
        <rFont val="Calibri"/>
        <family val="2"/>
      </rPr>
      <t/>
    </r>
  </si>
  <si>
    <r>
      <rPr>
        <i/>
        <sz val="10"/>
        <color indexed="8"/>
        <rFont val="Calibri"/>
        <family val="2"/>
      </rPr>
      <t xml:space="preserve">    Date:</t>
    </r>
    <r>
      <rPr>
        <sz val="10"/>
        <color indexed="8"/>
        <rFont val="Calibri"/>
        <family val="2"/>
      </rPr>
      <t xml:space="preserve"> Committee meeting #4</t>
    </r>
    <r>
      <rPr>
        <sz val="11"/>
        <color indexed="8"/>
        <rFont val="Calibri"/>
        <family val="2"/>
      </rPr>
      <t/>
    </r>
  </si>
  <si>
    <r>
      <rPr>
        <i/>
        <sz val="10"/>
        <color indexed="8"/>
        <rFont val="Calibri"/>
        <family val="2"/>
      </rPr>
      <t xml:space="preserve">    Date:</t>
    </r>
    <r>
      <rPr>
        <sz val="10"/>
        <color indexed="8"/>
        <rFont val="Calibri"/>
        <family val="2"/>
      </rPr>
      <t xml:space="preserve"> Committee meeting #5</t>
    </r>
    <r>
      <rPr>
        <sz val="11"/>
        <color indexed="8"/>
        <rFont val="Calibri"/>
        <family val="2"/>
      </rPr>
      <t/>
    </r>
  </si>
  <si>
    <r>
      <rPr>
        <i/>
        <sz val="10"/>
        <color indexed="8"/>
        <rFont val="Calibri"/>
        <family val="2"/>
      </rPr>
      <t xml:space="preserve">    Date:</t>
    </r>
    <r>
      <rPr>
        <sz val="10"/>
        <color indexed="8"/>
        <rFont val="Calibri"/>
        <family val="2"/>
      </rPr>
      <t xml:space="preserve"> Committee meeting #6</t>
    </r>
    <r>
      <rPr>
        <sz val="11"/>
        <color indexed="8"/>
        <rFont val="Calibri"/>
        <family val="2"/>
      </rPr>
      <t/>
    </r>
  </si>
  <si>
    <r>
      <rPr>
        <i/>
        <sz val="10"/>
        <color indexed="8"/>
        <rFont val="Calibri"/>
        <family val="2"/>
      </rPr>
      <t xml:space="preserve">    Date: </t>
    </r>
    <r>
      <rPr>
        <sz val="10"/>
        <color indexed="8"/>
        <rFont val="Calibri"/>
        <family val="2"/>
      </rPr>
      <t>Service project #1</t>
    </r>
  </si>
  <si>
    <r>
      <rPr>
        <i/>
        <sz val="10"/>
        <color indexed="8"/>
        <rFont val="Calibri"/>
        <family val="2"/>
      </rPr>
      <t xml:space="preserve">    Date: </t>
    </r>
    <r>
      <rPr>
        <sz val="10"/>
        <color indexed="8"/>
        <rFont val="Calibri"/>
        <family val="2"/>
      </rPr>
      <t>Service project #2</t>
    </r>
    <r>
      <rPr>
        <sz val="11"/>
        <color indexed="8"/>
        <rFont val="Calibri"/>
        <family val="2"/>
      </rPr>
      <t/>
    </r>
  </si>
  <si>
    <r>
      <rPr>
        <i/>
        <sz val="10"/>
        <color indexed="8"/>
        <rFont val="Calibri"/>
        <family val="2"/>
      </rPr>
      <t xml:space="preserve">    Date: </t>
    </r>
    <r>
      <rPr>
        <sz val="10"/>
        <color indexed="8"/>
        <rFont val="Calibri"/>
        <family val="2"/>
      </rPr>
      <t>Service project #3</t>
    </r>
    <r>
      <rPr>
        <sz val="11"/>
        <color indexed="8"/>
        <rFont val="Calibri"/>
        <family val="2"/>
      </rPr>
      <t/>
    </r>
  </si>
  <si>
    <r>
      <t xml:space="preserve"> </t>
    </r>
    <r>
      <rPr>
        <i/>
        <sz val="10"/>
        <color indexed="8"/>
        <rFont val="Calibri"/>
        <family val="2"/>
      </rPr>
      <t>Count:</t>
    </r>
    <r>
      <rPr>
        <sz val="10"/>
        <color indexed="8"/>
        <rFont val="Calibri"/>
        <family val="2"/>
      </rPr>
      <t xml:space="preserve"> Total number of service projects</t>
    </r>
  </si>
  <si>
    <t>Planning and Budget</t>
  </si>
  <si>
    <t>Membership</t>
  </si>
  <si>
    <t>Voulnteer Leadership</t>
  </si>
  <si>
    <t>Program</t>
  </si>
  <si>
    <r>
      <rPr>
        <b/>
        <sz val="10"/>
        <color indexed="8"/>
        <rFont val="Calibri"/>
        <family val="2"/>
      </rPr>
      <t xml:space="preserve">Retention:
</t>
    </r>
    <r>
      <rPr>
        <sz val="10"/>
        <color indexed="8"/>
        <rFont val="Calibri"/>
        <family val="2"/>
      </rPr>
      <t>Retain a significant percentage of youth members.</t>
    </r>
  </si>
  <si>
    <t>Enter District Name</t>
  </si>
  <si>
    <t>Enter Report Date</t>
  </si>
  <si>
    <t xml:space="preserve">    Total points earned:         </t>
  </si>
  <si>
    <t xml:space="preserve">    No. of objectives with points:         </t>
  </si>
  <si>
    <t>Item</t>
  </si>
  <si>
    <t>Bronze Level</t>
  </si>
  <si>
    <t>Silver Level</t>
  </si>
  <si>
    <t>Gold Level</t>
  </si>
  <si>
    <t>Total Points:</t>
  </si>
  <si>
    <t>#1</t>
  </si>
  <si>
    <t xml:space="preserve"> </t>
  </si>
  <si>
    <t>#2</t>
  </si>
  <si>
    <t>#3</t>
  </si>
  <si>
    <t>#4</t>
  </si>
  <si>
    <t>#5</t>
  </si>
  <si>
    <t>#6</t>
  </si>
  <si>
    <t>#7</t>
  </si>
  <si>
    <t>#8</t>
  </si>
  <si>
    <t>#9</t>
  </si>
  <si>
    <t>Volunteer Leadership</t>
  </si>
  <si>
    <t>o</t>
  </si>
  <si>
    <t xml:space="preserve">                                 Total points earned:         </t>
  </si>
  <si>
    <t xml:space="preserve">                                 No. of objectives with points:         </t>
  </si>
  <si>
    <t>We certify that these requirements have been completed:</t>
  </si>
  <si>
    <t>Date _____________________</t>
  </si>
  <si>
    <t>Commissioner _________________________________________________</t>
  </si>
  <si>
    <t>Additional Instructions</t>
  </si>
  <si>
    <t>2.  All other data will be entered in User Input (Column D on the Data Entry sheet.)</t>
  </si>
  <si>
    <r>
      <rPr>
        <i/>
        <sz val="10"/>
        <color indexed="8"/>
        <rFont val="Calibri"/>
        <family val="2"/>
      </rPr>
      <t xml:space="preserve"> Percent: </t>
    </r>
    <r>
      <rPr>
        <sz val="10"/>
        <color indexed="8"/>
        <rFont val="Calibri"/>
        <family val="2"/>
      </rPr>
      <t>Committee members completing training</t>
    </r>
  </si>
  <si>
    <r>
      <t xml:space="preserve"> </t>
    </r>
    <r>
      <rPr>
        <i/>
        <sz val="10"/>
        <color indexed="8"/>
        <rFont val="Calibri"/>
        <family val="2"/>
      </rPr>
      <t>Date:</t>
    </r>
    <r>
      <rPr>
        <sz val="10"/>
        <color indexed="8"/>
        <rFont val="Calibri"/>
        <family val="2"/>
      </rPr>
      <t xml:space="preserve"> Planning meeting involving youth leaders</t>
    </r>
  </si>
  <si>
    <r>
      <t xml:space="preserve"> </t>
    </r>
    <r>
      <rPr>
        <i/>
        <sz val="10"/>
        <color indexed="8"/>
        <rFont val="Calibri"/>
        <family val="2"/>
      </rPr>
      <t>Yes/No:</t>
    </r>
    <r>
      <rPr>
        <sz val="10"/>
        <color indexed="8"/>
        <rFont val="Calibri"/>
        <family val="2"/>
      </rPr>
      <t xml:space="preserve"> At least one project benefits the chartered organization</t>
    </r>
  </si>
  <si>
    <r>
      <rPr>
        <i/>
        <sz val="10"/>
        <color indexed="8"/>
        <rFont val="Calibri"/>
        <family val="2"/>
      </rPr>
      <t xml:space="preserve">    Date: </t>
    </r>
    <r>
      <rPr>
        <sz val="10"/>
        <color indexed="8"/>
        <rFont val="Calibri"/>
        <family val="2"/>
      </rPr>
      <t>Service project #4</t>
    </r>
    <r>
      <rPr>
        <sz val="11"/>
        <color indexed="8"/>
        <rFont val="Calibri"/>
        <family val="2"/>
      </rPr>
      <t/>
    </r>
  </si>
  <si>
    <t>Enter Crew Number</t>
  </si>
  <si>
    <r>
      <rPr>
        <b/>
        <sz val="10"/>
        <rFont val="Arial"/>
        <family val="2"/>
      </rPr>
      <t>Bronze:</t>
    </r>
    <r>
      <rPr>
        <sz val="10"/>
        <rFont val="Arial"/>
        <family val="2"/>
      </rPr>
      <t xml:space="preserve">  Earn at least 550 points by earning points in at least 6 objectives.</t>
    </r>
  </si>
  <si>
    <r>
      <rPr>
        <b/>
        <sz val="10"/>
        <rFont val="Arial"/>
        <family val="2"/>
      </rPr>
      <t>Silver:</t>
    </r>
    <r>
      <rPr>
        <sz val="10"/>
        <rFont val="Arial"/>
        <family val="2"/>
      </rPr>
      <t xml:space="preserve">  Earn at least 800 points by earning points in at least 7 objectives.</t>
    </r>
  </si>
  <si>
    <r>
      <rPr>
        <b/>
        <sz val="10"/>
        <rFont val="Arial"/>
        <family val="2"/>
      </rPr>
      <t>Gold:</t>
    </r>
    <r>
      <rPr>
        <sz val="10"/>
        <rFont val="Arial"/>
        <family val="2"/>
      </rPr>
      <t xml:space="preserve">  Earn at least 1,100 points by earning points in at least 7 objectives.</t>
    </r>
  </si>
  <si>
    <t>Our crew has completed online rechartering by the deadline in order to maintain continuity of our program.</t>
  </si>
  <si>
    <t>Advisor _______________________________________________________</t>
  </si>
  <si>
    <t>Crew President ________________________________________________</t>
  </si>
  <si>
    <r>
      <t xml:space="preserve"> </t>
    </r>
    <r>
      <rPr>
        <i/>
        <sz val="10"/>
        <color indexed="8"/>
        <rFont val="Calibri"/>
        <family val="2"/>
      </rPr>
      <t>Date:</t>
    </r>
    <r>
      <rPr>
        <sz val="10"/>
        <color indexed="8"/>
        <rFont val="Calibri"/>
        <family val="2"/>
      </rPr>
      <t xml:space="preserve"> Crew committee adopted annual program plan &amp; budget</t>
    </r>
  </si>
  <si>
    <r>
      <t xml:space="preserve"> </t>
    </r>
    <r>
      <rPr>
        <i/>
        <sz val="10"/>
        <color indexed="8"/>
        <rFont val="Calibri"/>
        <family val="2"/>
      </rPr>
      <t>Yes/No:</t>
    </r>
    <r>
      <rPr>
        <sz val="10"/>
        <color indexed="8"/>
        <rFont val="Calibri"/>
        <family val="2"/>
      </rPr>
      <t xml:space="preserve"> Crew has conducted a Tier II or Tier III adventure</t>
    </r>
  </si>
  <si>
    <r>
      <rPr>
        <i/>
        <sz val="10"/>
        <color indexed="8"/>
        <rFont val="Calibri"/>
        <family val="2"/>
      </rPr>
      <t xml:space="preserve">    Date:</t>
    </r>
    <r>
      <rPr>
        <sz val="10"/>
        <color indexed="8"/>
        <rFont val="Calibri"/>
        <family val="2"/>
      </rPr>
      <t xml:space="preserve"> Activity #1</t>
    </r>
  </si>
  <si>
    <r>
      <rPr>
        <i/>
        <sz val="10"/>
        <color indexed="8"/>
        <rFont val="Calibri"/>
        <family val="2"/>
      </rPr>
      <t xml:space="preserve">    Date:</t>
    </r>
    <r>
      <rPr>
        <sz val="10"/>
        <color indexed="8"/>
        <rFont val="Calibri"/>
        <family val="2"/>
      </rPr>
      <t xml:space="preserve"> Activity #2</t>
    </r>
    <r>
      <rPr>
        <sz val="11"/>
        <color indexed="8"/>
        <rFont val="Calibri"/>
        <family val="2"/>
      </rPr>
      <t/>
    </r>
  </si>
  <si>
    <r>
      <rPr>
        <i/>
        <sz val="10"/>
        <color indexed="8"/>
        <rFont val="Calibri"/>
        <family val="2"/>
      </rPr>
      <t xml:space="preserve">    Date:</t>
    </r>
    <r>
      <rPr>
        <sz val="10"/>
        <color indexed="8"/>
        <rFont val="Calibri"/>
        <family val="2"/>
      </rPr>
      <t xml:space="preserve"> Activity #3</t>
    </r>
    <r>
      <rPr>
        <sz val="11"/>
        <color indexed="8"/>
        <rFont val="Calibri"/>
        <family val="2"/>
      </rPr>
      <t/>
    </r>
  </si>
  <si>
    <r>
      <rPr>
        <i/>
        <sz val="10"/>
        <color indexed="8"/>
        <rFont val="Calibri"/>
        <family val="2"/>
      </rPr>
      <t xml:space="preserve">    Date:</t>
    </r>
    <r>
      <rPr>
        <sz val="10"/>
        <color indexed="8"/>
        <rFont val="Calibri"/>
        <family val="2"/>
      </rPr>
      <t xml:space="preserve"> Activity #4</t>
    </r>
    <r>
      <rPr>
        <sz val="11"/>
        <color indexed="8"/>
        <rFont val="Calibri"/>
        <family val="2"/>
      </rPr>
      <t/>
    </r>
  </si>
  <si>
    <r>
      <rPr>
        <i/>
        <sz val="10"/>
        <color indexed="8"/>
        <rFont val="Calibri"/>
        <family val="2"/>
      </rPr>
      <t xml:space="preserve">    Date:</t>
    </r>
    <r>
      <rPr>
        <sz val="10"/>
        <color indexed="8"/>
        <rFont val="Calibri"/>
        <family val="2"/>
      </rPr>
      <t xml:space="preserve"> Activity #5</t>
    </r>
    <r>
      <rPr>
        <sz val="11"/>
        <color indexed="8"/>
        <rFont val="Calibri"/>
        <family val="2"/>
      </rPr>
      <t/>
    </r>
  </si>
  <si>
    <r>
      <rPr>
        <i/>
        <sz val="10"/>
        <color indexed="8"/>
        <rFont val="Calibri"/>
        <family val="2"/>
      </rPr>
      <t xml:space="preserve">    Date:</t>
    </r>
    <r>
      <rPr>
        <sz val="10"/>
        <color indexed="8"/>
        <rFont val="Calibri"/>
        <family val="2"/>
      </rPr>
      <t xml:space="preserve"> Activity #6</t>
    </r>
    <r>
      <rPr>
        <sz val="11"/>
        <color indexed="8"/>
        <rFont val="Calibri"/>
        <family val="2"/>
      </rPr>
      <t/>
    </r>
  </si>
  <si>
    <r>
      <rPr>
        <i/>
        <sz val="10"/>
        <color indexed="8"/>
        <rFont val="Calibri"/>
        <family val="2"/>
      </rPr>
      <t xml:space="preserve"> Count:</t>
    </r>
    <r>
      <rPr>
        <sz val="10"/>
        <color indexed="8"/>
        <rFont val="Calibri"/>
        <family val="2"/>
      </rPr>
      <t xml:space="preserve"> Number of youth participating in a Tier II or III adventure</t>
    </r>
  </si>
  <si>
    <r>
      <t xml:space="preserve"> </t>
    </r>
    <r>
      <rPr>
        <i/>
        <sz val="10"/>
        <color indexed="8"/>
        <rFont val="Calibri"/>
        <family val="2"/>
      </rPr>
      <t>Count:</t>
    </r>
    <r>
      <rPr>
        <sz val="10"/>
        <color indexed="8"/>
        <rFont val="Calibri"/>
        <family val="2"/>
      </rPr>
      <t xml:space="preserve"> Total number of crew activities</t>
    </r>
  </si>
  <si>
    <r>
      <t xml:space="preserve"> </t>
    </r>
    <r>
      <rPr>
        <i/>
        <sz val="10"/>
        <color indexed="8"/>
        <rFont val="Calibri"/>
        <family val="2"/>
      </rPr>
      <t>Yes/No:</t>
    </r>
    <r>
      <rPr>
        <sz val="10"/>
        <color indexed="8"/>
        <rFont val="Calibri"/>
        <family val="2"/>
      </rPr>
      <t xml:space="preserve"> Crew has a president</t>
    </r>
  </si>
  <si>
    <r>
      <t xml:space="preserve"> </t>
    </r>
    <r>
      <rPr>
        <i/>
        <sz val="10"/>
        <color indexed="8"/>
        <rFont val="Calibri"/>
        <family val="2"/>
      </rPr>
      <t>Yes/No:</t>
    </r>
    <r>
      <rPr>
        <sz val="10"/>
        <color indexed="8"/>
        <rFont val="Calibri"/>
        <family val="2"/>
      </rPr>
      <t xml:space="preserve"> Crew has a vice president</t>
    </r>
  </si>
  <si>
    <r>
      <t xml:space="preserve"> </t>
    </r>
    <r>
      <rPr>
        <i/>
        <sz val="10"/>
        <color indexed="8"/>
        <rFont val="Calibri"/>
        <family val="2"/>
      </rPr>
      <t>Yes/No:</t>
    </r>
    <r>
      <rPr>
        <sz val="10"/>
        <color indexed="8"/>
        <rFont val="Calibri"/>
        <family val="2"/>
      </rPr>
      <t xml:space="preserve"> Crew has a secretary</t>
    </r>
  </si>
  <si>
    <r>
      <t xml:space="preserve"> </t>
    </r>
    <r>
      <rPr>
        <i/>
        <sz val="10"/>
        <color indexed="8"/>
        <rFont val="Calibri"/>
        <family val="2"/>
      </rPr>
      <t>Yes/No:</t>
    </r>
    <r>
      <rPr>
        <sz val="10"/>
        <color indexed="8"/>
        <rFont val="Calibri"/>
        <family val="2"/>
      </rPr>
      <t xml:space="preserve"> Crew has a treasurer</t>
    </r>
  </si>
  <si>
    <r>
      <rPr>
        <i/>
        <sz val="10"/>
        <color indexed="8"/>
        <rFont val="Calibri"/>
        <family val="2"/>
      </rPr>
      <t xml:space="preserve"> Date: </t>
    </r>
    <r>
      <rPr>
        <sz val="10"/>
        <color indexed="8"/>
        <rFont val="Calibri"/>
        <family val="2"/>
      </rPr>
      <t>Officer tr</t>
    </r>
    <r>
      <rPr>
        <sz val="10"/>
        <color indexed="8"/>
        <rFont val="Calibri"/>
        <family val="2"/>
      </rPr>
      <t>aining</t>
    </r>
  </si>
  <si>
    <r>
      <rPr>
        <i/>
        <sz val="10"/>
        <color indexed="8"/>
        <rFont val="Calibri"/>
        <family val="2"/>
      </rPr>
      <t xml:space="preserve">    Date:</t>
    </r>
    <r>
      <rPr>
        <sz val="10"/>
        <color indexed="8"/>
        <rFont val="Calibri"/>
        <family val="2"/>
      </rPr>
      <t xml:space="preserve"> Officer meeting #1</t>
    </r>
  </si>
  <si>
    <r>
      <rPr>
        <i/>
        <sz val="10"/>
        <color indexed="8"/>
        <rFont val="Calibri"/>
        <family val="2"/>
      </rPr>
      <t xml:space="preserve">    Date:</t>
    </r>
    <r>
      <rPr>
        <sz val="10"/>
        <color indexed="8"/>
        <rFont val="Calibri"/>
        <family val="2"/>
      </rPr>
      <t xml:space="preserve"> Officer meeting #2</t>
    </r>
    <r>
      <rPr>
        <sz val="11"/>
        <color indexed="8"/>
        <rFont val="Calibri"/>
        <family val="2"/>
      </rPr>
      <t/>
    </r>
  </si>
  <si>
    <r>
      <rPr>
        <i/>
        <sz val="10"/>
        <color indexed="8"/>
        <rFont val="Calibri"/>
        <family val="2"/>
      </rPr>
      <t xml:space="preserve">    Date:</t>
    </r>
    <r>
      <rPr>
        <sz val="10"/>
        <color indexed="8"/>
        <rFont val="Calibri"/>
        <family val="2"/>
      </rPr>
      <t xml:space="preserve"> Officer meeting #3</t>
    </r>
    <r>
      <rPr>
        <sz val="11"/>
        <color indexed="8"/>
        <rFont val="Calibri"/>
        <family val="2"/>
      </rPr>
      <t/>
    </r>
  </si>
  <si>
    <r>
      <rPr>
        <i/>
        <sz val="10"/>
        <color indexed="8"/>
        <rFont val="Calibri"/>
        <family val="2"/>
      </rPr>
      <t xml:space="preserve">    Date:</t>
    </r>
    <r>
      <rPr>
        <sz val="10"/>
        <color indexed="8"/>
        <rFont val="Calibri"/>
        <family val="2"/>
      </rPr>
      <t xml:space="preserve"> Officer meeting #4</t>
    </r>
    <r>
      <rPr>
        <sz val="11"/>
        <color indexed="8"/>
        <rFont val="Calibri"/>
        <family val="2"/>
      </rPr>
      <t/>
    </r>
  </si>
  <si>
    <r>
      <rPr>
        <i/>
        <sz val="10"/>
        <color indexed="8"/>
        <rFont val="Calibri"/>
        <family val="2"/>
      </rPr>
      <t xml:space="preserve">    Date:</t>
    </r>
    <r>
      <rPr>
        <sz val="10"/>
        <color indexed="8"/>
        <rFont val="Calibri"/>
        <family val="2"/>
      </rPr>
      <t xml:space="preserve"> Officer meeting #5</t>
    </r>
    <r>
      <rPr>
        <sz val="11"/>
        <color indexed="8"/>
        <rFont val="Calibri"/>
        <family val="2"/>
      </rPr>
      <t/>
    </r>
  </si>
  <si>
    <r>
      <rPr>
        <i/>
        <sz val="10"/>
        <color indexed="8"/>
        <rFont val="Calibri"/>
        <family val="2"/>
      </rPr>
      <t xml:space="preserve">    Date:</t>
    </r>
    <r>
      <rPr>
        <sz val="10"/>
        <color indexed="8"/>
        <rFont val="Calibri"/>
        <family val="2"/>
      </rPr>
      <t xml:space="preserve"> Officer meeting #6</t>
    </r>
    <r>
      <rPr>
        <sz val="11"/>
        <color indexed="8"/>
        <rFont val="Calibri"/>
        <family val="2"/>
      </rPr>
      <t/>
    </r>
  </si>
  <si>
    <r>
      <t xml:space="preserve"> </t>
    </r>
    <r>
      <rPr>
        <i/>
        <sz val="10"/>
        <color indexed="8"/>
        <rFont val="Calibri"/>
        <family val="2"/>
      </rPr>
      <t>Count:</t>
    </r>
    <r>
      <rPr>
        <sz val="10"/>
        <color indexed="8"/>
        <rFont val="Calibri"/>
        <family val="2"/>
      </rPr>
      <t xml:space="preserve"> Total number of officer meetings</t>
    </r>
  </si>
  <si>
    <r>
      <rPr>
        <i/>
        <sz val="10"/>
        <color indexed="8"/>
        <rFont val="Calibri"/>
        <family val="2"/>
      </rPr>
      <t xml:space="preserve"> Count:</t>
    </r>
    <r>
      <rPr>
        <sz val="10"/>
        <color indexed="8"/>
        <rFont val="Calibri"/>
        <family val="2"/>
      </rPr>
      <t xml:space="preserve"> Number of crew activities</t>
    </r>
  </si>
  <si>
    <r>
      <rPr>
        <i/>
        <sz val="10"/>
        <color indexed="8"/>
        <rFont val="Calibri"/>
        <family val="2"/>
      </rPr>
      <t xml:space="preserve"> Count:</t>
    </r>
    <r>
      <rPr>
        <sz val="10"/>
        <color indexed="8"/>
        <rFont val="Calibri"/>
        <family val="2"/>
      </rPr>
      <t xml:space="preserve"> Number of activities with youth leadership</t>
    </r>
  </si>
  <si>
    <r>
      <rPr>
        <b/>
        <sz val="10"/>
        <color indexed="8"/>
        <rFont val="Calibri"/>
        <family val="2"/>
      </rPr>
      <t xml:space="preserve">Personal growth: </t>
    </r>
    <r>
      <rPr>
        <sz val="10"/>
        <color indexed="8"/>
        <rFont val="Calibri"/>
        <family val="2"/>
      </rPr>
      <t xml:space="preserve"> Provide opportunities for achievement and self-actualization.</t>
    </r>
  </si>
  <si>
    <r>
      <t xml:space="preserve"> </t>
    </r>
    <r>
      <rPr>
        <i/>
        <sz val="10"/>
        <color indexed="8"/>
        <rFont val="Calibri"/>
        <family val="2"/>
      </rPr>
      <t>Yes/No:</t>
    </r>
    <r>
      <rPr>
        <sz val="10"/>
        <color indexed="8"/>
        <rFont val="Calibri"/>
        <family val="2"/>
      </rPr>
      <t xml:space="preserve"> Crew records service projects and hours on JTE website</t>
    </r>
  </si>
  <si>
    <r>
      <rPr>
        <i/>
        <sz val="10"/>
        <color indexed="8"/>
        <rFont val="Calibri"/>
        <family val="2"/>
      </rPr>
      <t xml:space="preserve">    Date:</t>
    </r>
    <r>
      <rPr>
        <sz val="10"/>
        <color indexed="8"/>
        <rFont val="Calibri"/>
        <family val="2"/>
      </rPr>
      <t xml:space="preserve"> Experiential training session #1</t>
    </r>
  </si>
  <si>
    <r>
      <rPr>
        <i/>
        <sz val="10"/>
        <color indexed="8"/>
        <rFont val="Calibri"/>
        <family val="2"/>
      </rPr>
      <t xml:space="preserve">    Date:</t>
    </r>
    <r>
      <rPr>
        <sz val="10"/>
        <color indexed="8"/>
        <rFont val="Calibri"/>
        <family val="2"/>
      </rPr>
      <t xml:space="preserve"> Experiential training session #2</t>
    </r>
    <r>
      <rPr>
        <sz val="11"/>
        <color indexed="8"/>
        <rFont val="Calibri"/>
        <family val="2"/>
      </rPr>
      <t/>
    </r>
  </si>
  <si>
    <r>
      <rPr>
        <i/>
        <sz val="10"/>
        <color indexed="8"/>
        <rFont val="Calibri"/>
        <family val="2"/>
      </rPr>
      <t xml:space="preserve">    Date:</t>
    </r>
    <r>
      <rPr>
        <sz val="10"/>
        <color indexed="8"/>
        <rFont val="Calibri"/>
        <family val="2"/>
      </rPr>
      <t xml:space="preserve"> Experiential training session #3</t>
    </r>
    <r>
      <rPr>
        <sz val="11"/>
        <color indexed="8"/>
        <rFont val="Calibri"/>
        <family val="2"/>
      </rPr>
      <t/>
    </r>
  </si>
  <si>
    <r>
      <t xml:space="preserve"> </t>
    </r>
    <r>
      <rPr>
        <i/>
        <sz val="10"/>
        <color indexed="8"/>
        <rFont val="Calibri"/>
        <family val="2"/>
      </rPr>
      <t>Count:</t>
    </r>
    <r>
      <rPr>
        <sz val="10"/>
        <color indexed="8"/>
        <rFont val="Calibri"/>
        <family val="2"/>
      </rPr>
      <t xml:space="preserve"> Total number of experiential training sessions</t>
    </r>
  </si>
  <si>
    <r>
      <rPr>
        <i/>
        <sz val="10"/>
        <color indexed="8"/>
        <rFont val="Calibri"/>
        <family val="2"/>
      </rPr>
      <t xml:space="preserve"> Date:</t>
    </r>
    <r>
      <rPr>
        <sz val="10"/>
        <color indexed="8"/>
        <rFont val="Calibri"/>
        <family val="2"/>
      </rPr>
      <t xml:space="preserve"> Meeting with parents</t>
    </r>
  </si>
  <si>
    <r>
      <rPr>
        <b/>
        <sz val="10"/>
        <rFont val="Calibri"/>
        <family val="2"/>
      </rPr>
      <t>Bronze:</t>
    </r>
    <r>
      <rPr>
        <sz val="10"/>
        <rFont val="Calibri"/>
        <family val="2"/>
      </rPr>
      <t xml:space="preserve">  Earn at least 550 points by earning points in at least 6 objectives.</t>
    </r>
  </si>
  <si>
    <r>
      <rPr>
        <b/>
        <sz val="10"/>
        <rFont val="Calibri"/>
        <family val="2"/>
      </rPr>
      <t>Silver:</t>
    </r>
    <r>
      <rPr>
        <sz val="10"/>
        <rFont val="Calibri"/>
        <family val="2"/>
      </rPr>
      <t xml:space="preserve">  Earn at least 800 points by earning points in at least 7 objectives.</t>
    </r>
  </si>
  <si>
    <r>
      <rPr>
        <b/>
        <sz val="10"/>
        <rFont val="Calibri"/>
        <family val="2"/>
      </rPr>
      <t>Gold:</t>
    </r>
    <r>
      <rPr>
        <sz val="10"/>
        <rFont val="Calibri"/>
        <family val="2"/>
      </rPr>
      <t xml:space="preserve">  Earn at least 1,100 points by earning points in at least 7 objectives.</t>
    </r>
  </si>
  <si>
    <t>5.  Sheets are designed to be printed without additional formatting.</t>
  </si>
  <si>
    <t>This form should be turned in to your unit commissioner or the Scout service center as directed by your council.</t>
  </si>
  <si>
    <t>Select Recharter Date</t>
  </si>
  <si>
    <t>Charter Years and Calendar Years</t>
  </si>
  <si>
    <r>
      <rPr>
        <i/>
        <sz val="10"/>
        <color indexed="8"/>
        <rFont val="Calibri"/>
        <family val="2"/>
      </rPr>
      <t xml:space="preserve"> Percent: </t>
    </r>
    <r>
      <rPr>
        <sz val="10"/>
        <color indexed="8"/>
        <rFont val="Calibri"/>
        <family val="2"/>
      </rPr>
      <t>Growth over end of prior year</t>
    </r>
  </si>
  <si>
    <r>
      <rPr>
        <i/>
        <sz val="10"/>
        <color indexed="8"/>
        <rFont val="Calibri"/>
        <family val="2"/>
      </rPr>
      <t xml:space="preserve"> Count: </t>
    </r>
    <r>
      <rPr>
        <sz val="10"/>
        <color indexed="8"/>
        <rFont val="Calibri"/>
        <family val="2"/>
      </rPr>
      <t>Youth eligible to reregister</t>
    </r>
  </si>
  <si>
    <r>
      <t xml:space="preserve"> Percent: </t>
    </r>
    <r>
      <rPr>
        <sz val="10"/>
        <color indexed="8"/>
        <rFont val="Calibri"/>
        <family val="2"/>
      </rPr>
      <t>Retention rate</t>
    </r>
  </si>
  <si>
    <r>
      <t xml:space="preserve"> </t>
    </r>
    <r>
      <rPr>
        <i/>
        <sz val="10"/>
        <color indexed="8"/>
        <rFont val="Calibri"/>
        <family val="2"/>
      </rPr>
      <t>Yes/No:</t>
    </r>
    <r>
      <rPr>
        <sz val="10"/>
        <color indexed="8"/>
        <rFont val="Calibri"/>
        <family val="2"/>
      </rPr>
      <t xml:space="preserve"> Adult leadership identified for next year</t>
    </r>
  </si>
  <si>
    <r>
      <rPr>
        <i/>
        <sz val="10"/>
        <color indexed="8"/>
        <rFont val="Calibri"/>
        <family val="2"/>
      </rPr>
      <t xml:space="preserve"> Yes/No:</t>
    </r>
    <r>
      <rPr>
        <sz val="10"/>
        <color indexed="8"/>
        <rFont val="Calibri"/>
        <family val="2"/>
      </rPr>
      <t xml:space="preserve"> Advisor has completed position-specific training</t>
    </r>
  </si>
  <si>
    <r>
      <rPr>
        <i/>
        <sz val="10"/>
        <color indexed="8"/>
        <rFont val="Calibri"/>
        <family val="2"/>
      </rPr>
      <t xml:space="preserve">   Count:</t>
    </r>
    <r>
      <rPr>
        <sz val="10"/>
        <color indexed="8"/>
        <rFont val="Calibri"/>
        <family val="2"/>
      </rPr>
      <t xml:space="preserve"> Number with position-specific training</t>
    </r>
  </si>
  <si>
    <t>Enter Crew Information …</t>
  </si>
  <si>
    <r>
      <rPr>
        <b/>
        <sz val="10"/>
        <color indexed="8"/>
        <rFont val="Calibri"/>
        <family val="2"/>
      </rPr>
      <t>Building Venturing:</t>
    </r>
    <r>
      <rPr>
        <sz val="10"/>
        <color indexed="8"/>
        <rFont val="Calibri"/>
        <family val="2"/>
      </rPr>
      <t xml:space="preserve">  Recruit new youth into the crew in order to grow membership.</t>
    </r>
  </si>
  <si>
    <t>"The BSA method for annual planning and continuous improvement"</t>
  </si>
  <si>
    <t>2021 Scouting's Journey to Excellence</t>
  </si>
  <si>
    <t>A</t>
  </si>
  <si>
    <t>B</t>
  </si>
  <si>
    <t>D</t>
  </si>
  <si>
    <r>
      <t xml:space="preserve"> Percent: </t>
    </r>
    <r>
      <rPr>
        <sz val="10"/>
        <color indexed="8"/>
        <rFont val="Calibri"/>
        <family val="2"/>
      </rPr>
      <t>Tier II/ Tier III adventure participation rate</t>
    </r>
  </si>
  <si>
    <t>3.  Sources of data include unit records, numbers provided by your council, My.Scouting,
     and Scoutbook.</t>
  </si>
  <si>
    <t>G</t>
  </si>
  <si>
    <t>H</t>
  </si>
  <si>
    <t xml:space="preserve"> Check if any formal transfers in or out of your Unit</t>
  </si>
  <si>
    <t xml:space="preserve">    Less: Youth 21 years or older by end of charter year (age-outs)</t>
  </si>
  <si>
    <r>
      <t xml:space="preserve">  </t>
    </r>
    <r>
      <rPr>
        <i/>
        <sz val="10"/>
        <color indexed="8"/>
        <rFont val="Calibri"/>
        <family val="2"/>
      </rPr>
      <t xml:space="preserve"> Less: Youth dropped at recharter</t>
    </r>
  </si>
  <si>
    <r>
      <rPr>
        <b/>
        <sz val="10"/>
        <rFont val="Calibri"/>
        <family val="2"/>
      </rPr>
      <t>Planning and budget:</t>
    </r>
    <r>
      <rPr>
        <sz val="10"/>
        <rFont val="Calibri"/>
        <family val="2"/>
      </rPr>
      <t xml:space="preserve"> Have a program plan and budget that is regularly reviewed by the committee, and it follows BSA policies relating to fundraising. (Virtual/remote meetings are acceptable)</t>
    </r>
  </si>
  <si>
    <r>
      <rPr>
        <i/>
        <sz val="10"/>
        <rFont val="Calibri"/>
        <family val="2"/>
      </rPr>
      <t xml:space="preserve"> Date: </t>
    </r>
    <r>
      <rPr>
        <sz val="10"/>
        <rFont val="Calibri"/>
        <family val="2"/>
      </rPr>
      <t>Crew recruitment activity or a personalized invitation</t>
    </r>
  </si>
  <si>
    <r>
      <rPr>
        <b/>
        <sz val="10"/>
        <rFont val="Calibri"/>
        <family val="2"/>
      </rPr>
      <t xml:space="preserve">Adventure:  </t>
    </r>
    <r>
      <rPr>
        <sz val="10"/>
        <rFont val="Calibri"/>
        <family val="2"/>
      </rPr>
      <t>Conduct regular activities including a Tier II or
Tier III adventure. (Alternate activities to satisfy travel restrictions may be approved by the council)</t>
    </r>
  </si>
  <si>
    <r>
      <rPr>
        <b/>
        <sz val="10"/>
        <rFont val="Calibri"/>
        <family val="2"/>
      </rPr>
      <t xml:space="preserve">Leadership: </t>
    </r>
    <r>
      <rPr>
        <sz val="10"/>
        <rFont val="Calibri"/>
        <family val="2"/>
      </rPr>
      <t xml:space="preserve"> Develop youth who will provide leadership to crew meetings and activities. (Virtual/remopte meetings are acceptable)</t>
    </r>
  </si>
  <si>
    <r>
      <rPr>
        <i/>
        <sz val="10"/>
        <rFont val="Calibri"/>
        <family val="2"/>
      </rPr>
      <t xml:space="preserve"> Count:</t>
    </r>
    <r>
      <rPr>
        <sz val="10"/>
        <rFont val="Calibri"/>
        <family val="2"/>
      </rPr>
      <t xml:space="preserve"> Number of members earning Venturing rank</t>
    </r>
  </si>
  <si>
    <r>
      <rPr>
        <i/>
        <sz val="10"/>
        <rFont val="Calibri"/>
        <family val="2"/>
      </rPr>
      <t xml:space="preserve"> Count:</t>
    </r>
    <r>
      <rPr>
        <sz val="10"/>
        <rFont val="Calibri"/>
        <family val="2"/>
      </rPr>
      <t xml:space="preserve"> Number earning Discovery, Pathfinder, or Summit ranks</t>
    </r>
  </si>
  <si>
    <r>
      <rPr>
        <b/>
        <sz val="10"/>
        <rFont val="Calibri"/>
        <family val="2"/>
      </rPr>
      <t>Service projects:</t>
    </r>
    <r>
      <rPr>
        <sz val="10"/>
        <rFont val="Calibri"/>
        <family val="2"/>
      </rPr>
      <t xml:space="preserve">  Participate in service projects, with at least one benefiting the chartered organization. (Includes home engagements serving others)</t>
    </r>
  </si>
  <si>
    <r>
      <rPr>
        <b/>
        <sz val="10"/>
        <rFont val="Calibri"/>
        <family val="2"/>
      </rPr>
      <t xml:space="preserve">Leadership recruitment:  </t>
    </r>
    <r>
      <rPr>
        <sz val="10"/>
        <rFont val="Calibri"/>
        <family val="2"/>
      </rPr>
      <t>Have a proactive approach in recruiting sufficient leaders and communicating with parents. (Virtual/remote parents' meetings are acceptable)</t>
    </r>
  </si>
  <si>
    <r>
      <rPr>
        <b/>
        <sz val="10"/>
        <rFont val="Calibri"/>
        <family val="2"/>
      </rPr>
      <t>Trained leadership:</t>
    </r>
    <r>
      <rPr>
        <sz val="10"/>
        <rFont val="Calibri"/>
        <family val="2"/>
      </rPr>
      <t xml:space="preserve"> Have trained and engaged leaders at all levels.  All leaders are required to have youth protection training. (Online/remote training is acceptable)</t>
    </r>
  </si>
  <si>
    <r>
      <t xml:space="preserve">    Plus: New members joining </t>
    </r>
    <r>
      <rPr>
        <b/>
        <i/>
        <sz val="10"/>
        <color rgb="FFFF0000"/>
        <rFont val="Calibri"/>
        <family val="2"/>
      </rPr>
      <t>during the charter year</t>
    </r>
  </si>
  <si>
    <t>C</t>
  </si>
  <si>
    <t>F</t>
  </si>
  <si>
    <t>J</t>
  </si>
  <si>
    <t>1.  Spreadsheet is designed for all crews in the year ending December 31, 2022.</t>
  </si>
  <si>
    <t xml:space="preserve">Most criteria will be measured for the calendar year.  For crews that recharter in December, the
retention numbers will be determined from the number of youth who are reregistered from the
charter expiring on 12/31/22.  However, if a unit recharters on another month, retention will be
determined at that time, consistent with its charter cycle.
Journey to Excellence measures are not intended to be cumbersome for any unit.  A crew may want
to track and record meetings and othe functions throughout the year, rather than trying to tabulate
everything at the end.
</t>
  </si>
  <si>
    <t>2022 Journey to Excellence Crew Spreadsheet</t>
  </si>
  <si>
    <r>
      <rPr>
        <i/>
        <sz val="10"/>
        <color indexed="8"/>
        <rFont val="Calibri"/>
        <family val="2"/>
      </rPr>
      <t xml:space="preserve"> Count:</t>
    </r>
    <r>
      <rPr>
        <sz val="10"/>
        <color indexed="8"/>
        <rFont val="Calibri"/>
        <family val="2"/>
      </rPr>
      <t xml:space="preserve"> Current membership as of 12/31/2022</t>
    </r>
  </si>
  <si>
    <t xml:space="preserve"> Yes/No: Recruited at least one new leader</t>
  </si>
  <si>
    <t>Will have a president, vice president, secretary, and treasurer leading the crew.</t>
  </si>
  <si>
    <r>
      <t xml:space="preserve">Building Venturing:  </t>
    </r>
    <r>
      <rPr>
        <sz val="10"/>
        <rFont val="Arial"/>
        <family val="2"/>
      </rPr>
      <t>Will recruit new youth into the crew in order to grow membership.</t>
    </r>
  </si>
  <si>
    <t>Will achieve Silver level, plus each crew activity will have a youth leader.</t>
  </si>
  <si>
    <t>Will achieve Silver, plus adult leadership will be identified prior to the start of the next program year. Will recruit at least one new leader.</t>
  </si>
  <si>
    <t>Will achieve Silver, plus at least two committee members will have completed crew committee training. At least one leader will have completed an advanced training cours of at least 5 days.</t>
  </si>
  <si>
    <r>
      <t xml:space="preserve"> Yes/No: </t>
    </r>
    <r>
      <rPr>
        <sz val="10"/>
        <color indexed="8"/>
        <rFont val="Calibri"/>
        <family val="2"/>
      </rPr>
      <t>At least one person has attended advanced training</t>
    </r>
  </si>
  <si>
    <r>
      <rPr>
        <b/>
        <sz val="10"/>
        <rFont val="Arial"/>
        <family val="2"/>
      </rPr>
      <t xml:space="preserve">Planning and budget: </t>
    </r>
    <r>
      <rPr>
        <sz val="10"/>
        <rFont val="Arial"/>
        <family val="2"/>
      </rPr>
      <t>Will have a program plan and budget that is regularly reviewed by     the committee, and it follows BSA           policies relating to fundraising. (Virtual/     remote meetings are acceptable.)</t>
    </r>
  </si>
  <si>
    <r>
      <t xml:space="preserve">Retention: </t>
    </r>
    <r>
      <rPr>
        <sz val="10"/>
        <rFont val="Arial"/>
        <family val="2"/>
      </rPr>
      <t xml:space="preserve"> Will retain a significant                    percentage of youth members.</t>
    </r>
  </si>
  <si>
    <t>Will reregister 50% of          eligible members.</t>
  </si>
  <si>
    <t>Will reregister 60% of            eligible members.</t>
  </si>
  <si>
    <t>Will reregister 75% of         eligible members.</t>
  </si>
  <si>
    <r>
      <t xml:space="preserve">Adventure: </t>
    </r>
    <r>
      <rPr>
        <sz val="10"/>
        <rFont val="Arial"/>
        <family val="2"/>
      </rPr>
      <t xml:space="preserve"> Will conduct regular activities including a Tier II or Tier III adventure.             (Alternative activities to satisfy travel      restrictions may be approved by the council).</t>
    </r>
  </si>
  <si>
    <r>
      <t>Leadership:</t>
    </r>
    <r>
      <rPr>
        <sz val="10"/>
        <rFont val="Arial"/>
        <family val="2"/>
      </rPr>
      <t xml:space="preserve">  Will develop youth who will pro- vide leadership to crew meetings and activi-   ties. (Virtual/remote meetings are acceptable.)</t>
    </r>
  </si>
  <si>
    <r>
      <t>Personal growth:</t>
    </r>
    <r>
      <rPr>
        <sz val="10"/>
        <rFont val="Arial"/>
        <family val="2"/>
      </rPr>
      <t xml:space="preserve">  Will provide        opportunities for achievement and self-actualization.</t>
    </r>
  </si>
  <si>
    <r>
      <t xml:space="preserve">Service: </t>
    </r>
    <r>
      <rPr>
        <sz val="10"/>
        <rFont val="Arial"/>
        <family val="2"/>
      </rPr>
      <t xml:space="preserve"> Will participate in service projects.  At least one benefits chartered organization. (In- cludes home engagements serving others.)</t>
    </r>
  </si>
  <si>
    <t>Will participate in two service projects and enter hours in Scoutbook/Internet Advancement.</t>
  </si>
  <si>
    <t>Will participate in three service projects and enter hours in Scoutbook/Internet Advancement.</t>
  </si>
  <si>
    <t>Will participate in four service projects and enter hours in Scoutbook/Internet Advancement.</t>
  </si>
  <si>
    <r>
      <t xml:space="preserve">Trained leadership:  </t>
    </r>
    <r>
      <rPr>
        <sz val="10"/>
        <rFont val="Arial"/>
        <family val="2"/>
      </rPr>
      <t>Will have trained and engaged leaders at all levels.  All leaders are required to have youth protection training. (Online/renote training is acceptable.)</t>
    </r>
  </si>
  <si>
    <t>Will have registered Advi-         sor, Assoc. Advisor, Com-    mittee Chair, at least two       other Committee members</t>
  </si>
  <si>
    <r>
      <t xml:space="preserve">Leadership recruitment: </t>
    </r>
    <r>
      <rPr>
        <sz val="10"/>
        <rFont val="Arial"/>
        <family val="2"/>
      </rPr>
      <t xml:space="preserve"> Will have a pro- active approach in recruiting sufficient lead-     ers and communicating with parents. (Virtu- al/remote parents' meetings are acceptable.)</t>
    </r>
  </si>
  <si>
    <t>Will achieve Bronze, plus       crew will hold meeting where   plans are reviewed with      parents.</t>
  </si>
  <si>
    <t xml:space="preserve">Advisor or an Associate      Advisor will have            completed position-           specific training. </t>
  </si>
  <si>
    <t>Will achieve Bronze, plus the advisor and all associates will have completed position-    specific training or, if new, will complete within three months      of joining.</t>
  </si>
  <si>
    <t>Crew members will                   earn the Venturing rank.</t>
  </si>
  <si>
    <t>Will achieve Bronze, plus          crew program will include                  at least three experiential           training sessions.</t>
  </si>
  <si>
    <t>Will achieve Silver level,            plus the crew will have mem-      bers earning the Discovery, Pathfinder or Summit ranks.</t>
  </si>
  <si>
    <t>Will achieve Bronze, plus    officers will meet at least six            times. Crew will conduct                 officer training.</t>
  </si>
  <si>
    <t>Will conduct at least four activities including a Tier II or       Tier III adventure.</t>
  </si>
  <si>
    <t>Will conduct at least five        activities and at least 50% of youth will participate in a Tier      II or Tier III adventure.</t>
  </si>
  <si>
    <t>Will conduct at least six    activities and at least 50% of youth will participate in a Tier       II or Tier III adventure.</t>
  </si>
  <si>
    <t>Will have a membership          growth plan that includes a recruitment activity or will              use a personalized            invitation method.</t>
  </si>
  <si>
    <t>Will achieve Bronze, and       either will increase youth members or will have at           least 10 members.</t>
  </si>
  <si>
    <t>Will have an annual program           plan and budget adopted by            the crew officers and crew committee.</t>
  </si>
  <si>
    <t>Will achieve Silver, plus      officers and crew committee        will meet at least six times        during the year to review         program plans and finances.</t>
  </si>
  <si>
    <r>
      <t xml:space="preserve"> </t>
    </r>
    <r>
      <rPr>
        <i/>
        <sz val="10"/>
        <color indexed="8"/>
        <rFont val="Calibri"/>
        <family val="2"/>
      </rPr>
      <t>Yes/No:</t>
    </r>
    <r>
      <rPr>
        <sz val="10"/>
        <color indexed="8"/>
        <rFont val="Calibri"/>
        <family val="2"/>
      </rPr>
      <t xml:space="preserve"> Registered Committee Chair</t>
    </r>
  </si>
  <si>
    <r>
      <t xml:space="preserve"> </t>
    </r>
    <r>
      <rPr>
        <i/>
        <sz val="10"/>
        <color indexed="8"/>
        <rFont val="Calibri"/>
        <family val="2"/>
      </rPr>
      <t>Yes/No:</t>
    </r>
    <r>
      <rPr>
        <sz val="10"/>
        <color indexed="8"/>
        <rFont val="Calibri"/>
        <family val="2"/>
      </rPr>
      <t xml:space="preserve"> Registered Advisor</t>
    </r>
  </si>
  <si>
    <r>
      <rPr>
        <i/>
        <sz val="10"/>
        <color indexed="8"/>
        <rFont val="Calibri"/>
        <family val="2"/>
      </rPr>
      <t xml:space="preserve"> Count:</t>
    </r>
    <r>
      <rPr>
        <sz val="10"/>
        <color indexed="8"/>
        <rFont val="Calibri"/>
        <family val="2"/>
      </rPr>
      <t xml:space="preserve"> Number of Associate Advisors</t>
    </r>
  </si>
  <si>
    <r>
      <rPr>
        <i/>
        <sz val="10"/>
        <color indexed="8"/>
        <rFont val="Calibri"/>
        <family val="2"/>
      </rPr>
      <t xml:space="preserve"> Percent: </t>
    </r>
    <r>
      <rPr>
        <sz val="10"/>
        <color indexed="8"/>
        <rFont val="Calibri"/>
        <family val="2"/>
      </rPr>
      <t>Associate Advisers completing training</t>
    </r>
  </si>
  <si>
    <r>
      <rPr>
        <i/>
        <sz val="10"/>
        <color indexed="8"/>
        <rFont val="Calibri"/>
        <family val="2"/>
      </rPr>
      <t xml:space="preserve"> Count:</t>
    </r>
    <r>
      <rPr>
        <sz val="10"/>
        <color indexed="8"/>
        <rFont val="Calibri"/>
        <family val="2"/>
      </rPr>
      <t xml:space="preserve"> Number of committee members (</t>
    </r>
    <r>
      <rPr>
        <b/>
        <u/>
        <sz val="10"/>
        <color indexed="8"/>
        <rFont val="Calibri"/>
        <family val="2"/>
      </rPr>
      <t>INCL.</t>
    </r>
    <r>
      <rPr>
        <u/>
        <sz val="10"/>
        <color indexed="8"/>
        <rFont val="Calibri"/>
        <family val="2"/>
      </rPr>
      <t xml:space="preserve"> Committee Chair</t>
    </r>
    <r>
      <rPr>
        <sz val="10"/>
        <color indexed="8"/>
        <rFont val="Calibri"/>
        <family val="2"/>
      </rPr>
      <t>)</t>
    </r>
  </si>
  <si>
    <r>
      <t xml:space="preserve"> Count: </t>
    </r>
    <r>
      <rPr>
        <sz val="10"/>
        <color indexed="8"/>
        <rFont val="Calibri"/>
        <family val="2"/>
      </rPr>
      <t>Number of committee members (</t>
    </r>
    <r>
      <rPr>
        <u/>
        <sz val="10"/>
        <color indexed="8"/>
        <rFont val="Calibri"/>
        <family val="2"/>
      </rPr>
      <t>not incl. Committee Chair</t>
    </r>
    <r>
      <rPr>
        <sz val="10"/>
        <color indexed="8"/>
        <rFont val="Calibri"/>
        <family val="2"/>
      </rPr>
      <t>)</t>
    </r>
  </si>
  <si>
    <t>Will achieve Silver, and either increase youth members by          10% or have at least 15       members with an increase        over last year.</t>
  </si>
  <si>
    <t>4.  With a few exceptions, dates entered need to be in the range of January 1, 2022 through
     December 31, 2022.</t>
  </si>
  <si>
    <t>Will achieve Bronze, plus        crew will conducts a planning meeting run by youth leaders        for the following program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</si>
</sst>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m/d/yy;@"/>
    <numFmt numFmtId="165" formatCode="0.0%"/>
    <numFmt numFmtId="166" formatCode="0.0%;[Red]\-0.0%"/>
    <numFmt numFmtId="167" formatCode="[$-409]mmmm\ d\,\ yyyy;@"/>
  </numFmts>
  <fonts count="45" x14ac:knownFonts="1">
    <font>
      <sz val="11"/>
      <color theme="1"/>
      <name val="Calibri"/>
      <family val="2"/>
    </font>
    <font>
      <sz val="11"/>
      <color indexed="8"/>
      <name val="Calibri"/>
      <family val="2"/>
    </font>
    <font>
      <sz val="10"/>
      <color indexed="8"/>
      <name val="Calibri"/>
      <family val="2"/>
    </font>
    <font>
      <b/>
      <sz val="10"/>
      <color indexed="8"/>
      <name val="Calibri"/>
      <family val="2"/>
    </font>
    <font>
      <sz val="11"/>
      <name val="Calibri"/>
      <family val="2"/>
    </font>
    <font>
      <b/>
      <sz val="10"/>
      <name val="Calibri"/>
      <family val="2"/>
    </font>
    <font>
      <i/>
      <sz val="10"/>
      <color indexed="8"/>
      <name val="Calibri"/>
      <family val="2"/>
    </font>
    <font>
      <sz val="10"/>
      <name val="Calibri"/>
      <family val="2"/>
    </font>
    <font>
      <b/>
      <sz val="12"/>
      <name val="Wingdings"/>
      <charset val="2"/>
    </font>
    <font>
      <sz val="8"/>
      <color indexed="81"/>
      <name val="Tahoma"/>
      <family val="2"/>
    </font>
    <font>
      <sz val="10"/>
      <name val="Arial"/>
      <family val="2"/>
    </font>
    <font>
      <sz val="18"/>
      <name val="Arial"/>
      <family val="2"/>
    </font>
    <font>
      <b/>
      <sz val="10"/>
      <name val="Arial"/>
      <family val="2"/>
    </font>
    <font>
      <b/>
      <sz val="11"/>
      <color indexed="9"/>
      <name val="Arial"/>
      <family val="2"/>
    </font>
    <font>
      <b/>
      <sz val="12"/>
      <color indexed="9"/>
      <name val="Arial"/>
      <family val="2"/>
    </font>
    <font>
      <b/>
      <sz val="12"/>
      <name val="Arial"/>
      <family val="2"/>
    </font>
    <font>
      <b/>
      <sz val="15"/>
      <name val="Wingdings"/>
      <charset val="2"/>
    </font>
    <font>
      <b/>
      <sz val="15"/>
      <name val="Arial"/>
      <family val="2"/>
    </font>
    <font>
      <i/>
      <sz val="10"/>
      <name val="Arial"/>
      <family val="2"/>
    </font>
    <font>
      <sz val="10"/>
      <name val="Arial"/>
      <family val="2"/>
    </font>
    <font>
      <sz val="11"/>
      <color theme="0"/>
      <name val="Calibri"/>
      <family val="2"/>
    </font>
    <font>
      <b/>
      <sz val="11"/>
      <color theme="1"/>
      <name val="Calibri"/>
      <family val="2"/>
    </font>
    <font>
      <sz val="10"/>
      <color theme="1"/>
      <name val="Calibri"/>
      <family val="2"/>
    </font>
    <font>
      <i/>
      <sz val="10"/>
      <color theme="1"/>
      <name val="Calibri"/>
      <family val="2"/>
    </font>
    <font>
      <sz val="10"/>
      <color theme="0"/>
      <name val="Calibri"/>
      <family val="2"/>
    </font>
    <font>
      <sz val="10"/>
      <name val="Calibri"/>
      <family val="2"/>
      <scheme val="minor"/>
    </font>
    <font>
      <sz val="10"/>
      <color theme="0"/>
      <name val="Calibri"/>
      <family val="2"/>
      <scheme val="minor"/>
    </font>
    <font>
      <b/>
      <sz val="10"/>
      <name val="Calibri"/>
      <family val="2"/>
      <scheme val="minor"/>
    </font>
    <font>
      <b/>
      <sz val="11"/>
      <name val="Calibri"/>
      <family val="2"/>
      <scheme val="minor"/>
    </font>
    <font>
      <sz val="11"/>
      <color theme="1"/>
      <name val="Calibri"/>
      <family val="2"/>
      <scheme val="minor"/>
    </font>
    <font>
      <sz val="16.5"/>
      <color rgb="FF000000"/>
      <name val="Wingdings"/>
      <charset val="2"/>
    </font>
    <font>
      <b/>
      <i/>
      <sz val="12"/>
      <color theme="1"/>
      <name val="Calibri"/>
      <family val="2"/>
    </font>
    <font>
      <b/>
      <sz val="10"/>
      <color rgb="FFFF0000"/>
      <name val="Arial"/>
      <family val="2"/>
    </font>
    <font>
      <b/>
      <sz val="10"/>
      <color theme="0"/>
      <name val="Calibri"/>
      <family val="2"/>
    </font>
    <font>
      <b/>
      <sz val="14"/>
      <color theme="1"/>
      <name val="Calibri"/>
      <family val="2"/>
    </font>
    <font>
      <b/>
      <sz val="10"/>
      <color theme="1"/>
      <name val="Calibri"/>
      <family val="2"/>
    </font>
    <font>
      <b/>
      <sz val="12"/>
      <color theme="1"/>
      <name val="Calibri"/>
      <family val="2"/>
    </font>
    <font>
      <i/>
      <sz val="18"/>
      <color rgb="FF00B050"/>
      <name val="Arial Black"/>
      <family val="2"/>
    </font>
    <font>
      <i/>
      <sz val="16"/>
      <color rgb="FF00B050"/>
      <name val="Arial Black"/>
      <family val="2"/>
    </font>
    <font>
      <b/>
      <i/>
      <sz val="14"/>
      <color rgb="FF00B050"/>
      <name val="Arial Black"/>
      <family val="2"/>
    </font>
    <font>
      <sz val="8"/>
      <color rgb="FF000000"/>
      <name val="Segoe UI"/>
      <family val="2"/>
    </font>
    <font>
      <i/>
      <sz val="10"/>
      <name val="Calibri"/>
      <family val="2"/>
    </font>
    <font>
      <b/>
      <i/>
      <sz val="10"/>
      <color rgb="FFFF0000"/>
      <name val="Calibri"/>
      <family val="2"/>
    </font>
    <font>
      <b/>
      <u/>
      <sz val="10"/>
      <color indexed="8"/>
      <name val="Calibri"/>
      <family val="2"/>
    </font>
    <font>
      <u/>
      <sz val="10"/>
      <color indexed="8"/>
      <name val="Calibri"/>
      <family val="2"/>
    </font>
  </fonts>
  <fills count="5">
    <fill>
      <patternFill patternType="none"/>
    </fill>
    <fill>
      <patternFill patternType="gray125"/>
    </fill>
    <fill>
      <patternFill patternType="solid">
        <fgColor rgb="FF00B050"/>
        <bgColor indexed="64"/>
      </patternFill>
    </fill>
    <fill>
      <patternFill patternType="solid">
        <fgColor theme="9" tint="0.59999389629810485"/>
        <bgColor indexed="64"/>
      </patternFill>
    </fill>
    <fill>
      <patternFill patternType="solid">
        <fgColor rgb="FFFF0000"/>
        <bgColor indexed="64"/>
      </patternFill>
    </fill>
  </fills>
  <borders count="3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style="medium">
        <color indexed="64"/>
      </right>
      <top style="medium">
        <color indexed="64"/>
      </top>
      <bottom style="medium">
        <color indexed="9"/>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9"/>
      </right>
      <top style="medium">
        <color indexed="64"/>
      </top>
      <bottom/>
      <diagonal/>
    </border>
    <border>
      <left style="medium">
        <color indexed="64"/>
      </left>
      <right style="medium">
        <color indexed="9"/>
      </right>
      <top/>
      <bottom style="thin">
        <color indexed="64"/>
      </bottom>
      <diagonal/>
    </border>
  </borders>
  <cellStyleXfs count="4">
    <xf numFmtId="0" fontId="0" fillId="0" borderId="0"/>
    <xf numFmtId="0" fontId="10" fillId="0" borderId="0"/>
    <xf numFmtId="0" fontId="19" fillId="0" borderId="0"/>
    <xf numFmtId="9" fontId="10" fillId="0" borderId="0" applyFont="0" applyFill="0" applyBorder="0" applyAlignment="0" applyProtection="0"/>
  </cellStyleXfs>
  <cellXfs count="174">
    <xf numFmtId="0" fontId="0" fillId="0" borderId="0" xfId="0"/>
    <xf numFmtId="164" fontId="22" fillId="0" borderId="1" xfId="0" applyNumberFormat="1" applyFont="1" applyBorder="1" applyAlignment="1" applyProtection="1">
      <alignment horizontal="center" vertical="center"/>
      <protection locked="0"/>
    </xf>
    <xf numFmtId="3" fontId="22" fillId="0" borderId="1" xfId="0" applyNumberFormat="1" applyFont="1" applyBorder="1" applyAlignment="1" applyProtection="1">
      <alignment horizontal="center" vertical="center"/>
      <protection locked="0"/>
    </xf>
    <xf numFmtId="0" fontId="4" fillId="0" borderId="0" xfId="0" applyFont="1" applyProtection="1"/>
    <xf numFmtId="0" fontId="0" fillId="0" borderId="0" xfId="0" applyProtection="1"/>
    <xf numFmtId="0" fontId="7" fillId="0" borderId="0" xfId="0" applyFont="1" applyProtection="1"/>
    <xf numFmtId="0" fontId="22" fillId="0" borderId="0" xfId="0" applyFont="1" applyProtection="1"/>
    <xf numFmtId="0" fontId="23" fillId="0" borderId="0" xfId="0" applyFont="1" applyProtection="1"/>
    <xf numFmtId="0" fontId="0" fillId="0" borderId="2" xfId="0" applyBorder="1" applyProtection="1"/>
    <xf numFmtId="0" fontId="0" fillId="0" borderId="3" xfId="0" applyBorder="1" applyProtection="1"/>
    <xf numFmtId="0" fontId="4" fillId="0" borderId="4" xfId="0" applyFont="1" applyBorder="1" applyProtection="1"/>
    <xf numFmtId="0" fontId="22" fillId="0" borderId="5" xfId="0" applyFont="1" applyBorder="1" applyProtection="1"/>
    <xf numFmtId="0" fontId="22" fillId="0" borderId="0" xfId="0" applyFont="1" applyBorder="1" applyProtection="1"/>
    <xf numFmtId="0" fontId="20" fillId="0" borderId="6" xfId="0" applyFont="1" applyBorder="1" applyProtection="1"/>
    <xf numFmtId="0" fontId="22" fillId="0" borderId="0" xfId="0" applyFont="1" applyBorder="1" applyAlignment="1" applyProtection="1">
      <alignment horizontal="center" vertical="center"/>
    </xf>
    <xf numFmtId="1" fontId="22" fillId="0" borderId="1" xfId="0" applyNumberFormat="1" applyFont="1" applyBorder="1" applyAlignment="1" applyProtection="1">
      <alignment horizontal="center" vertical="center"/>
    </xf>
    <xf numFmtId="0" fontId="0" fillId="0" borderId="7" xfId="0" applyBorder="1" applyProtection="1"/>
    <xf numFmtId="0" fontId="0" fillId="0" borderId="8" xfId="0" applyBorder="1" applyProtection="1"/>
    <xf numFmtId="0" fontId="20" fillId="0" borderId="9" xfId="0" applyFont="1" applyBorder="1" applyProtection="1"/>
    <xf numFmtId="0" fontId="0" fillId="0" borderId="0" xfId="0" applyBorder="1" applyProtection="1"/>
    <xf numFmtId="0" fontId="4" fillId="0" borderId="6" xfId="0" applyFont="1" applyBorder="1" applyProtection="1"/>
    <xf numFmtId="166" fontId="22" fillId="0" borderId="1" xfId="0" applyNumberFormat="1" applyFont="1" applyBorder="1" applyAlignment="1" applyProtection="1">
      <alignment horizontal="center" vertical="center"/>
    </xf>
    <xf numFmtId="165" fontId="22" fillId="0" borderId="1" xfId="0" applyNumberFormat="1" applyFont="1" applyBorder="1" applyAlignment="1" applyProtection="1">
      <alignment horizontal="center"/>
    </xf>
    <xf numFmtId="0" fontId="22" fillId="0" borderId="0" xfId="0" applyFont="1" applyBorder="1" applyAlignment="1" applyProtection="1"/>
    <xf numFmtId="0" fontId="20" fillId="0" borderId="6" xfId="0" applyFont="1" applyBorder="1" applyAlignment="1" applyProtection="1"/>
    <xf numFmtId="0" fontId="0" fillId="0" borderId="0" xfId="0" applyAlignment="1" applyProtection="1"/>
    <xf numFmtId="0" fontId="22" fillId="0" borderId="0" xfId="0" applyFont="1" applyAlignment="1" applyProtection="1"/>
    <xf numFmtId="0" fontId="22" fillId="0" borderId="0" xfId="0" applyFont="1" applyBorder="1" applyAlignment="1" applyProtection="1">
      <alignment horizontal="center"/>
    </xf>
    <xf numFmtId="0" fontId="23" fillId="0" borderId="0" xfId="0" applyFont="1" applyAlignment="1" applyProtection="1"/>
    <xf numFmtId="0" fontId="2" fillId="0" borderId="0" xfId="0" applyFont="1" applyAlignment="1" applyProtection="1"/>
    <xf numFmtId="0" fontId="24" fillId="0" borderId="0" xfId="0" applyFont="1" applyBorder="1" applyProtection="1"/>
    <xf numFmtId="0" fontId="2" fillId="0" borderId="5" xfId="0" applyFont="1" applyBorder="1" applyProtection="1"/>
    <xf numFmtId="0" fontId="20" fillId="0" borderId="0" xfId="0" applyFont="1" applyBorder="1" applyProtection="1"/>
    <xf numFmtId="0" fontId="22" fillId="0" borderId="10" xfId="0" applyFont="1" applyBorder="1" applyAlignment="1" applyProtection="1">
      <alignment horizontal="center" vertical="center"/>
    </xf>
    <xf numFmtId="0" fontId="20" fillId="0" borderId="0" xfId="0" applyFont="1" applyProtection="1"/>
    <xf numFmtId="0" fontId="8" fillId="0" borderId="0" xfId="0" applyFont="1" applyAlignment="1" applyProtection="1">
      <alignment horizontal="left" vertical="center" wrapText="1"/>
    </xf>
    <xf numFmtId="0" fontId="25" fillId="0" borderId="0" xfId="0" applyFont="1" applyAlignment="1" applyProtection="1">
      <alignment horizontal="left" vertical="center" wrapText="1"/>
    </xf>
    <xf numFmtId="0" fontId="26" fillId="0" borderId="0" xfId="0" applyFont="1" applyAlignment="1" applyProtection="1">
      <alignment horizontal="center" wrapText="1"/>
    </xf>
    <xf numFmtId="0" fontId="27" fillId="0" borderId="0" xfId="0" applyFont="1" applyAlignment="1" applyProtection="1">
      <alignment horizontal="left"/>
    </xf>
    <xf numFmtId="3" fontId="28" fillId="0" borderId="8" xfId="0" applyNumberFormat="1" applyFont="1" applyBorder="1" applyAlignment="1" applyProtection="1">
      <alignment horizontal="center" wrapText="1"/>
    </xf>
    <xf numFmtId="0" fontId="25" fillId="0" borderId="0" xfId="0" applyFont="1" applyAlignment="1" applyProtection="1">
      <alignment horizontal="center" wrapText="1"/>
    </xf>
    <xf numFmtId="0" fontId="25" fillId="0" borderId="0" xfId="0" applyFont="1" applyAlignment="1" applyProtection="1">
      <alignment wrapText="1"/>
    </xf>
    <xf numFmtId="0" fontId="26" fillId="0" borderId="0" xfId="0" applyFont="1" applyAlignment="1" applyProtection="1">
      <alignment wrapText="1"/>
    </xf>
    <xf numFmtId="0" fontId="29" fillId="0" borderId="0" xfId="0" applyFont="1" applyProtection="1"/>
    <xf numFmtId="0" fontId="28" fillId="0" borderId="8" xfId="0" applyFont="1" applyBorder="1" applyAlignment="1" applyProtection="1">
      <alignment horizontal="center" wrapText="1"/>
    </xf>
    <xf numFmtId="0" fontId="30" fillId="0" borderId="0" xfId="0" applyFont="1" applyProtection="1"/>
    <xf numFmtId="0" fontId="0" fillId="0" borderId="0" xfId="0" applyAlignment="1" applyProtection="1">
      <alignment horizontal="center"/>
    </xf>
    <xf numFmtId="0" fontId="31" fillId="0" borderId="0" xfId="0" applyFont="1" applyAlignment="1" applyProtection="1">
      <alignment horizontal="left"/>
    </xf>
    <xf numFmtId="0" fontId="11" fillId="0" borderId="0" xfId="2" applyFont="1" applyAlignment="1" applyProtection="1">
      <alignment wrapText="1"/>
    </xf>
    <xf numFmtId="0" fontId="10" fillId="0" borderId="0" xfId="2" applyFont="1" applyAlignment="1" applyProtection="1">
      <alignment wrapText="1"/>
    </xf>
    <xf numFmtId="0" fontId="12" fillId="0" borderId="0" xfId="2" applyFont="1" applyAlignment="1" applyProtection="1">
      <alignment horizontal="center" vertical="center" wrapText="1"/>
    </xf>
    <xf numFmtId="0" fontId="10" fillId="0" borderId="0" xfId="2" applyFont="1" applyAlignment="1" applyProtection="1">
      <alignment horizontal="center" wrapText="1"/>
    </xf>
    <xf numFmtId="0" fontId="10" fillId="0" borderId="11" xfId="2" applyFont="1" applyFill="1" applyBorder="1" applyAlignment="1" applyProtection="1">
      <alignment horizontal="center" vertical="center" wrapText="1"/>
    </xf>
    <xf numFmtId="0" fontId="10" fillId="0" borderId="12" xfId="2" applyFont="1" applyFill="1" applyBorder="1" applyAlignment="1" applyProtection="1">
      <alignment horizontal="center" vertical="center" wrapText="1"/>
    </xf>
    <xf numFmtId="0" fontId="10" fillId="0" borderId="13" xfId="2" applyFont="1" applyFill="1" applyBorder="1" applyAlignment="1" applyProtection="1">
      <alignment horizontal="center" vertical="center" wrapText="1"/>
    </xf>
    <xf numFmtId="0" fontId="10" fillId="0" borderId="14" xfId="2" applyFont="1" applyFill="1" applyBorder="1" applyAlignment="1" applyProtection="1">
      <alignment horizontal="center" vertical="center" wrapText="1"/>
    </xf>
    <xf numFmtId="0" fontId="10" fillId="0" borderId="0" xfId="2" applyFont="1" applyBorder="1" applyAlignment="1" applyProtection="1">
      <alignment horizontal="right" vertical="center" wrapText="1"/>
    </xf>
    <xf numFmtId="0" fontId="10" fillId="0" borderId="0" xfId="2" applyFont="1" applyBorder="1" applyAlignment="1" applyProtection="1">
      <alignment wrapText="1"/>
    </xf>
    <xf numFmtId="0" fontId="16" fillId="0" borderId="0" xfId="1" applyFont="1" applyAlignment="1" applyProtection="1">
      <alignment horizontal="center" vertical="center" wrapText="1"/>
    </xf>
    <xf numFmtId="0" fontId="10" fillId="0" borderId="0" xfId="2" applyFont="1" applyAlignment="1" applyProtection="1">
      <alignment horizontal="left" vertical="center"/>
    </xf>
    <xf numFmtId="0" fontId="10" fillId="0" borderId="0" xfId="2" applyFont="1" applyAlignment="1" applyProtection="1">
      <alignment horizontal="left" vertical="center" wrapText="1"/>
    </xf>
    <xf numFmtId="0" fontId="12" fillId="0" borderId="0" xfId="2" applyFont="1" applyAlignment="1" applyProtection="1">
      <alignment horizontal="left"/>
    </xf>
    <xf numFmtId="3" fontId="12" fillId="0" borderId="8" xfId="1" applyNumberFormat="1" applyFont="1" applyBorder="1" applyAlignment="1" applyProtection="1">
      <alignment horizontal="center" wrapText="1"/>
    </xf>
    <xf numFmtId="0" fontId="12" fillId="0" borderId="8" xfId="1" applyFont="1" applyBorder="1" applyAlignment="1" applyProtection="1">
      <alignment horizontal="center" wrapText="1"/>
    </xf>
    <xf numFmtId="0" fontId="17" fillId="0" borderId="0" xfId="2" applyFont="1" applyAlignment="1" applyProtection="1">
      <alignment horizontal="center" vertical="center" wrapText="1"/>
    </xf>
    <xf numFmtId="0" fontId="16" fillId="0" borderId="0" xfId="2" applyFont="1" applyAlignment="1" applyProtection="1">
      <alignment horizontal="center" vertical="center" wrapText="1"/>
    </xf>
    <xf numFmtId="0" fontId="18" fillId="0" borderId="0" xfId="2" applyFont="1" applyAlignment="1" applyProtection="1">
      <alignment horizontal="left" vertical="center"/>
    </xf>
    <xf numFmtId="0" fontId="18" fillId="0" borderId="0" xfId="2" applyFont="1" applyAlignment="1" applyProtection="1">
      <alignment vertical="center"/>
    </xf>
    <xf numFmtId="0" fontId="10" fillId="0" borderId="0" xfId="2" applyFont="1" applyAlignment="1" applyProtection="1"/>
    <xf numFmtId="0" fontId="18" fillId="0" borderId="0" xfId="2" applyFont="1" applyAlignment="1" applyProtection="1"/>
    <xf numFmtId="0" fontId="32" fillId="0" borderId="0" xfId="2" applyFont="1" applyAlignment="1" applyProtection="1">
      <alignment wrapText="1"/>
    </xf>
    <xf numFmtId="0" fontId="2" fillId="0" borderId="0" xfId="0" applyFont="1" applyProtection="1"/>
    <xf numFmtId="0" fontId="0" fillId="0" borderId="0" xfId="0" applyAlignment="1" applyProtection="1">
      <alignment wrapText="1"/>
    </xf>
    <xf numFmtId="0" fontId="31" fillId="0" borderId="0" xfId="0" applyFont="1" applyProtection="1"/>
    <xf numFmtId="0" fontId="12" fillId="0" borderId="15" xfId="0" applyFont="1" applyBorder="1" applyAlignment="1">
      <alignment horizontal="center" vertical="center" wrapText="1"/>
    </xf>
    <xf numFmtId="0" fontId="12" fillId="0" borderId="16" xfId="0" applyFont="1" applyFill="1" applyBorder="1" applyAlignment="1">
      <alignment horizontal="left" vertical="center" wrapText="1"/>
    </xf>
    <xf numFmtId="9" fontId="10" fillId="0" borderId="11" xfId="0" applyNumberFormat="1" applyFont="1" applyFill="1" applyBorder="1" applyAlignment="1">
      <alignment horizontal="center" vertical="center" wrapText="1"/>
    </xf>
    <xf numFmtId="0" fontId="12" fillId="0" borderId="16" xfId="0" applyFont="1" applyBorder="1" applyAlignment="1">
      <alignment vertical="center" wrapText="1"/>
    </xf>
    <xf numFmtId="0" fontId="10" fillId="0" borderId="11" xfId="0" applyFont="1" applyFill="1" applyBorder="1" applyAlignment="1">
      <alignment horizontal="center" vertical="center" wrapText="1"/>
    </xf>
    <xf numFmtId="165" fontId="12" fillId="0" borderId="16" xfId="3" applyNumberFormat="1" applyFont="1" applyFill="1" applyBorder="1" applyAlignment="1">
      <alignment horizontal="left" vertical="center" wrapText="1"/>
    </xf>
    <xf numFmtId="0" fontId="12" fillId="0" borderId="17" xfId="0" applyFont="1" applyFill="1" applyBorder="1" applyAlignment="1">
      <alignment vertical="center" wrapText="1"/>
    </xf>
    <xf numFmtId="0" fontId="12" fillId="0" borderId="18" xfId="0" applyFont="1" applyBorder="1" applyAlignment="1">
      <alignment horizontal="center" vertical="center" wrapText="1"/>
    </xf>
    <xf numFmtId="0" fontId="12" fillId="0" borderId="19" xfId="0" applyFont="1" applyFill="1" applyBorder="1" applyAlignment="1">
      <alignment horizontal="left" vertical="center" wrapText="1"/>
    </xf>
    <xf numFmtId="9" fontId="10" fillId="0" borderId="13" xfId="0" applyNumberFormat="1" applyFont="1" applyFill="1" applyBorder="1" applyAlignment="1">
      <alignment horizontal="center" vertical="center" wrapText="1"/>
    </xf>
    <xf numFmtId="0" fontId="7" fillId="0" borderId="0" xfId="0" applyFont="1" applyAlignment="1" applyProtection="1">
      <alignment horizontal="left" vertical="center"/>
    </xf>
    <xf numFmtId="0" fontId="23" fillId="0" borderId="5" xfId="0" applyFont="1" applyBorder="1" applyProtection="1"/>
    <xf numFmtId="14" fontId="22" fillId="0" borderId="0" xfId="0" applyNumberFormat="1" applyFont="1" applyProtection="1"/>
    <xf numFmtId="14" fontId="7" fillId="0" borderId="0" xfId="0" applyNumberFormat="1" applyFont="1" applyProtection="1"/>
    <xf numFmtId="0" fontId="22" fillId="0" borderId="0" xfId="0" applyFont="1" applyProtection="1">
      <protection locked="0"/>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1" xfId="2" applyFont="1" applyFill="1" applyBorder="1" applyAlignment="1" applyProtection="1">
      <alignment horizontal="center" vertical="center" wrapText="1"/>
    </xf>
    <xf numFmtId="0" fontId="13" fillId="2" borderId="22" xfId="2" applyFont="1" applyFill="1" applyBorder="1" applyAlignment="1" applyProtection="1">
      <alignment horizontal="center" vertical="center" wrapText="1"/>
    </xf>
    <xf numFmtId="0" fontId="14" fillId="2" borderId="0" xfId="0" applyFont="1" applyFill="1" applyBorder="1" applyAlignment="1">
      <alignment horizontal="center" vertical="center" wrapText="1"/>
    </xf>
    <xf numFmtId="0" fontId="14" fillId="2" borderId="6" xfId="2" applyFont="1" applyFill="1" applyBorder="1" applyAlignment="1" applyProtection="1">
      <alignment horizontal="center" vertical="center" wrapText="1"/>
    </xf>
    <xf numFmtId="0" fontId="12" fillId="2" borderId="23" xfId="0" applyFont="1" applyFill="1" applyBorder="1" applyAlignment="1">
      <alignment horizontal="center" vertical="center" wrapText="1"/>
    </xf>
    <xf numFmtId="3" fontId="14" fillId="2" borderId="6" xfId="2" applyNumberFormat="1" applyFont="1" applyFill="1" applyBorder="1" applyAlignment="1" applyProtection="1">
      <alignment horizontal="center" vertical="center" wrapText="1"/>
    </xf>
    <xf numFmtId="0" fontId="33" fillId="2" borderId="24" xfId="0" applyFont="1" applyFill="1" applyBorder="1" applyAlignment="1" applyProtection="1">
      <alignment horizontal="center" wrapText="1"/>
    </xf>
    <xf numFmtId="0" fontId="33" fillId="2" borderId="24" xfId="0" applyFont="1" applyFill="1" applyBorder="1" applyAlignment="1" applyProtection="1">
      <alignment horizontal="center" vertical="center"/>
    </xf>
    <xf numFmtId="0" fontId="33" fillId="2" borderId="25" xfId="0" applyFont="1" applyFill="1" applyBorder="1" applyAlignment="1" applyProtection="1">
      <alignment horizontal="center" vertical="center"/>
    </xf>
    <xf numFmtId="0" fontId="33" fillId="2" borderId="26" xfId="0" applyFont="1" applyFill="1" applyBorder="1" applyAlignment="1" applyProtection="1">
      <alignment horizontal="center" vertical="center" wrapText="1"/>
    </xf>
    <xf numFmtId="0" fontId="33" fillId="2" borderId="26" xfId="0" applyFont="1" applyFill="1" applyBorder="1" applyProtection="1"/>
    <xf numFmtId="0" fontId="5" fillId="2" borderId="27" xfId="0" applyFont="1" applyFill="1" applyBorder="1" applyProtection="1"/>
    <xf numFmtId="0" fontId="21" fillId="2" borderId="25" xfId="0" applyFont="1" applyFill="1" applyBorder="1" applyAlignment="1" applyProtection="1">
      <alignment horizontal="center" vertical="center"/>
    </xf>
    <xf numFmtId="0" fontId="33" fillId="2" borderId="26" xfId="0" applyFont="1" applyFill="1" applyBorder="1" applyAlignment="1" applyProtection="1">
      <alignment horizontal="center" vertical="center"/>
    </xf>
    <xf numFmtId="0" fontId="21" fillId="2" borderId="26" xfId="0" applyFont="1" applyFill="1" applyBorder="1" applyAlignment="1" applyProtection="1">
      <alignment horizontal="center" vertical="center"/>
    </xf>
    <xf numFmtId="0" fontId="21" fillId="2" borderId="27" xfId="0" applyFont="1" applyFill="1" applyBorder="1" applyAlignment="1" applyProtection="1">
      <alignment horizontal="center" vertical="center"/>
    </xf>
    <xf numFmtId="0" fontId="10" fillId="0" borderId="0" xfId="0" applyFont="1" applyAlignment="1"/>
    <xf numFmtId="0" fontId="10" fillId="0" borderId="0" xfId="0" applyFont="1" applyAlignment="1">
      <alignment wrapText="1"/>
    </xf>
    <xf numFmtId="0" fontId="0" fillId="3" borderId="11" xfId="0" applyFill="1" applyBorder="1" applyAlignment="1" applyProtection="1">
      <alignment horizontal="center"/>
      <protection locked="0"/>
    </xf>
    <xf numFmtId="14" fontId="0" fillId="3" borderId="11" xfId="0" applyNumberFormat="1" applyFill="1" applyBorder="1" applyAlignment="1" applyProtection="1">
      <alignment horizontal="center"/>
      <protection locked="0"/>
    </xf>
    <xf numFmtId="0" fontId="0" fillId="0" borderId="5" xfId="0" applyBorder="1" applyProtection="1"/>
    <xf numFmtId="164" fontId="22" fillId="0" borderId="0" xfId="0" applyNumberFormat="1" applyFont="1" applyBorder="1" applyAlignment="1" applyProtection="1">
      <alignment horizontal="center" vertical="center"/>
    </xf>
    <xf numFmtId="0" fontId="34" fillId="0" borderId="0" xfId="0" applyFont="1" applyAlignment="1" applyProtection="1">
      <alignment horizontal="center"/>
    </xf>
    <xf numFmtId="14" fontId="0" fillId="0" borderId="0" xfId="0" applyNumberFormat="1" applyProtection="1"/>
    <xf numFmtId="0" fontId="10" fillId="0" borderId="16" xfId="0" applyFont="1" applyFill="1" applyBorder="1" applyAlignment="1">
      <alignment horizontal="left" vertical="center" wrapText="1"/>
    </xf>
    <xf numFmtId="14" fontId="2" fillId="0" borderId="5" xfId="0" applyNumberFormat="1" applyFont="1" applyBorder="1" applyProtection="1"/>
    <xf numFmtId="1" fontId="22" fillId="0" borderId="1" xfId="0" applyNumberFormat="1" applyFont="1" applyBorder="1" applyAlignment="1" applyProtection="1">
      <alignment horizontal="center"/>
      <protection locked="0"/>
    </xf>
    <xf numFmtId="3" fontId="22" fillId="0" borderId="0" xfId="0" applyNumberFormat="1" applyFont="1" applyBorder="1" applyAlignment="1" applyProtection="1">
      <alignment horizontal="center" vertical="center"/>
    </xf>
    <xf numFmtId="3" fontId="22" fillId="0" borderId="1" xfId="0" applyNumberFormat="1" applyFont="1" applyBorder="1" applyAlignment="1" applyProtection="1">
      <alignment horizontal="center" vertical="center"/>
    </xf>
    <xf numFmtId="3" fontId="22" fillId="0" borderId="0" xfId="0" applyNumberFormat="1" applyFont="1" applyProtection="1"/>
    <xf numFmtId="3" fontId="22" fillId="0" borderId="0" xfId="0" applyNumberFormat="1" applyFont="1" applyAlignment="1" applyProtection="1"/>
    <xf numFmtId="0" fontId="2" fillId="0" borderId="0" xfId="0" applyFont="1"/>
    <xf numFmtId="0" fontId="22" fillId="0" borderId="2" xfId="0" applyFont="1" applyBorder="1" applyProtection="1"/>
    <xf numFmtId="3" fontId="22" fillId="0" borderId="10" xfId="0" applyNumberFormat="1" applyFont="1" applyBorder="1" applyAlignment="1" applyProtection="1">
      <alignment horizontal="center" vertical="center"/>
      <protection locked="0"/>
    </xf>
    <xf numFmtId="0" fontId="6" fillId="0" borderId="0" xfId="0" applyFont="1" applyAlignment="1" applyProtection="1"/>
    <xf numFmtId="0" fontId="6" fillId="0" borderId="0" xfId="0" applyFont="1" applyProtection="1"/>
    <xf numFmtId="0" fontId="7" fillId="0" borderId="5" xfId="0" applyFont="1" applyBorder="1" applyProtection="1"/>
    <xf numFmtId="0" fontId="7" fillId="0" borderId="0" xfId="0" applyFont="1" applyAlignment="1" applyProtection="1"/>
    <xf numFmtId="0" fontId="7" fillId="0" borderId="0" xfId="0" applyFont="1" applyProtection="1">
      <protection locked="0"/>
    </xf>
    <xf numFmtId="1" fontId="22" fillId="0" borderId="1" xfId="0" applyNumberFormat="1" applyFont="1" applyBorder="1" applyAlignment="1" applyProtection="1">
      <alignment horizontal="center"/>
    </xf>
    <xf numFmtId="0" fontId="2" fillId="0" borderId="0" xfId="0" applyFont="1" applyAlignment="1">
      <alignment wrapText="1"/>
    </xf>
    <xf numFmtId="0" fontId="22" fillId="0" borderId="0" xfId="0" applyFont="1"/>
    <xf numFmtId="0" fontId="7" fillId="4" borderId="0" xfId="0" applyFont="1" applyFill="1" applyProtection="1"/>
    <xf numFmtId="0" fontId="22" fillId="4" borderId="0" xfId="0" applyFont="1" applyFill="1" applyProtection="1"/>
    <xf numFmtId="0" fontId="0" fillId="4" borderId="0" xfId="0" applyFill="1" applyProtection="1"/>
    <xf numFmtId="1" fontId="22" fillId="0" borderId="1" xfId="0" applyNumberFormat="1" applyFont="1" applyBorder="1" applyAlignment="1" applyProtection="1">
      <alignment horizontal="center" vertical="center"/>
      <protection locked="0"/>
    </xf>
    <xf numFmtId="0" fontId="0" fillId="0" borderId="0" xfId="0" applyProtection="1">
      <protection locked="0"/>
    </xf>
    <xf numFmtId="0" fontId="0" fillId="0" borderId="0" xfId="0" applyAlignment="1" applyProtection="1">
      <protection locked="0"/>
    </xf>
    <xf numFmtId="0" fontId="6" fillId="0" borderId="5" xfId="0" applyFont="1" applyBorder="1" applyProtection="1"/>
    <xf numFmtId="0" fontId="10" fillId="0" borderId="13" xfId="0" applyFont="1" applyFill="1" applyBorder="1" applyAlignment="1">
      <alignment horizontal="center" vertical="center" wrapText="1"/>
    </xf>
    <xf numFmtId="0" fontId="0" fillId="0" borderId="0" xfId="0" applyAlignment="1" applyProtection="1">
      <alignment horizontal="left" vertical="top" wrapText="1"/>
    </xf>
    <xf numFmtId="0" fontId="0" fillId="0" borderId="0" xfId="0" applyAlignment="1" applyProtection="1">
      <alignment horizontal="left" vertical="top"/>
    </xf>
    <xf numFmtId="0" fontId="34" fillId="0" borderId="0" xfId="0" applyFont="1" applyAlignment="1" applyProtection="1">
      <alignment horizontal="center"/>
    </xf>
    <xf numFmtId="0" fontId="0" fillId="0" borderId="0" xfId="0" applyAlignment="1" applyProtection="1">
      <alignment horizontal="left" wrapText="1"/>
    </xf>
    <xf numFmtId="0" fontId="0" fillId="0" borderId="0" xfId="0" applyAlignment="1" applyProtection="1">
      <alignment horizontal="left"/>
    </xf>
    <xf numFmtId="0" fontId="0" fillId="0" borderId="0" xfId="0" applyFill="1" applyBorder="1" applyAlignment="1" applyProtection="1">
      <alignment horizontal="left" wrapText="1"/>
    </xf>
    <xf numFmtId="0" fontId="0" fillId="0" borderId="0" xfId="0" applyFill="1" applyBorder="1" applyAlignment="1" applyProtection="1">
      <alignment horizontal="left"/>
    </xf>
    <xf numFmtId="0" fontId="0" fillId="0" borderId="0" xfId="0" applyAlignment="1">
      <alignment horizontal="left" wrapText="1"/>
    </xf>
    <xf numFmtId="0" fontId="21" fillId="0" borderId="28" xfId="0" applyFont="1" applyBorder="1" applyAlignment="1" applyProtection="1">
      <alignment horizontal="center" vertical="center"/>
    </xf>
    <xf numFmtId="0" fontId="21" fillId="0" borderId="29" xfId="0" applyFont="1" applyBorder="1" applyAlignment="1" applyProtection="1">
      <alignment horizontal="center" vertical="center"/>
    </xf>
    <xf numFmtId="0" fontId="21" fillId="0" borderId="30" xfId="0" applyFont="1" applyBorder="1" applyAlignment="1" applyProtection="1">
      <alignment horizontal="center" vertical="center"/>
    </xf>
    <xf numFmtId="0" fontId="35" fillId="0" borderId="28" xfId="0" applyFont="1" applyBorder="1" applyAlignment="1" applyProtection="1">
      <alignment horizontal="center" vertical="center"/>
    </xf>
    <xf numFmtId="0" fontId="35" fillId="0" borderId="29" xfId="0" applyFont="1" applyBorder="1" applyAlignment="1" applyProtection="1">
      <alignment horizontal="center" vertical="center"/>
    </xf>
    <xf numFmtId="0" fontId="35" fillId="0" borderId="30" xfId="0" applyFont="1" applyBorder="1" applyAlignment="1" applyProtection="1">
      <alignment horizontal="center" vertical="center"/>
    </xf>
    <xf numFmtId="0" fontId="7" fillId="0" borderId="28" xfId="0" applyFont="1" applyBorder="1" applyAlignment="1" applyProtection="1">
      <alignment horizontal="left" vertical="center" wrapText="1" indent="1"/>
    </xf>
    <xf numFmtId="0" fontId="7" fillId="0" borderId="29" xfId="0" applyFont="1" applyBorder="1" applyAlignment="1" applyProtection="1">
      <alignment horizontal="left" vertical="center" wrapText="1" indent="1"/>
    </xf>
    <xf numFmtId="0" fontId="7" fillId="0" borderId="30" xfId="0" applyFont="1" applyBorder="1" applyAlignment="1" applyProtection="1">
      <alignment horizontal="left" vertical="center" wrapText="1" indent="1"/>
    </xf>
    <xf numFmtId="0" fontId="36" fillId="0" borderId="0" xfId="0" applyFont="1" applyAlignment="1" applyProtection="1">
      <alignment horizontal="center"/>
    </xf>
    <xf numFmtId="167" fontId="35" fillId="0" borderId="0" xfId="0" applyNumberFormat="1" applyFont="1" applyAlignment="1" applyProtection="1">
      <alignment horizontal="center"/>
    </xf>
    <xf numFmtId="0" fontId="22" fillId="0" borderId="28" xfId="0" applyFont="1" applyBorder="1" applyAlignment="1" applyProtection="1">
      <alignment horizontal="left" vertical="center" wrapText="1" indent="1"/>
    </xf>
    <xf numFmtId="0" fontId="22" fillId="0" borderId="29" xfId="0" applyFont="1" applyBorder="1" applyAlignment="1" applyProtection="1">
      <alignment horizontal="left" vertical="center" wrapText="1" indent="1"/>
    </xf>
    <xf numFmtId="0" fontId="22" fillId="0" borderId="30" xfId="0" applyFont="1" applyBorder="1" applyAlignment="1" applyProtection="1">
      <alignment horizontal="left" vertical="center" wrapText="1" indent="1"/>
    </xf>
    <xf numFmtId="0" fontId="2" fillId="0" borderId="28" xfId="0" applyFont="1" applyBorder="1" applyAlignment="1" applyProtection="1">
      <alignment horizontal="left" vertical="center" wrapText="1" indent="1"/>
    </xf>
    <xf numFmtId="0" fontId="2" fillId="0" borderId="29" xfId="0" applyFont="1" applyBorder="1" applyAlignment="1" applyProtection="1">
      <alignment horizontal="left" vertical="center" wrapText="1" indent="1"/>
    </xf>
    <xf numFmtId="0" fontId="13"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4" fillId="2" borderId="0" xfId="2" applyFont="1" applyFill="1" applyBorder="1" applyAlignment="1" applyProtection="1">
      <alignment horizontal="center" vertical="center" wrapText="1"/>
    </xf>
    <xf numFmtId="0" fontId="37" fillId="0" borderId="0" xfId="2" applyFont="1" applyAlignment="1" applyProtection="1">
      <alignment horizontal="center" wrapText="1"/>
    </xf>
    <xf numFmtId="0" fontId="38" fillId="0" borderId="0" xfId="2" applyFont="1" applyAlignment="1" applyProtection="1">
      <alignment horizont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39" fillId="0" borderId="8" xfId="2" applyFont="1" applyBorder="1" applyAlignment="1" applyProtection="1">
      <alignment horizontal="center" vertical="top" wrapText="1"/>
    </xf>
  </cellXfs>
  <cellStyles count="4">
    <cellStyle name="Normal" xfId="0" builtinId="0"/>
    <cellStyle name="Normal 2" xfId="1" xr:uid="{00000000-0005-0000-0000-000001000000}"/>
    <cellStyle name="Normal 3" xfId="2" xr:uid="{00000000-0005-0000-0000-000002000000}"/>
    <cellStyle name="Percent 2" xfId="3" xr:uid="{00000000-0005-0000-0000-000003000000}"/>
  </cellStyles>
  <dxfs count="2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bottom style="thin">
          <color auto="1"/>
        </bottom>
        <vertical/>
        <horizontal/>
      </border>
    </dxf>
  </dxfs>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N76" lockText="1"/>
</file>

<file path=xl/ctrlProps/ctrlProp10.xml><?xml version="1.0" encoding="utf-8"?>
<formControlPr xmlns="http://schemas.microsoft.com/office/spreadsheetml/2009/9/main" objectType="CheckBox" fmlaLink="$N88" lockText="1"/>
</file>

<file path=xl/ctrlProps/ctrlProp11.xml><?xml version="1.0" encoding="utf-8"?>
<formControlPr xmlns="http://schemas.microsoft.com/office/spreadsheetml/2009/9/main" objectType="CheckBox" fmlaLink="$N95" lockText="1"/>
</file>

<file path=xl/ctrlProps/ctrlProp12.xml><?xml version="1.0" encoding="utf-8"?>
<formControlPr xmlns="http://schemas.microsoft.com/office/spreadsheetml/2009/9/main" objectType="CheckBox" fmlaLink="$N96" lockText="1"/>
</file>

<file path=xl/ctrlProps/ctrlProp13.xml><?xml version="1.0" encoding="utf-8"?>
<formControlPr xmlns="http://schemas.microsoft.com/office/spreadsheetml/2009/9/main" objectType="CheckBox" fmlaLink="$N86" lockText="1"/>
</file>

<file path=xl/ctrlProps/ctrlProp14.xml><?xml version="1.0" encoding="utf-8"?>
<formControlPr xmlns="http://schemas.microsoft.com/office/spreadsheetml/2009/9/main" objectType="CheckBox" fmlaLink="$N87" lockText="1"/>
</file>

<file path=xl/ctrlProps/ctrlProp2.xml><?xml version="1.0" encoding="utf-8"?>
<formControlPr xmlns="http://schemas.microsoft.com/office/spreadsheetml/2009/9/main" objectType="CheckBox" fmlaLink="$N77" lockText="1"/>
</file>

<file path=xl/ctrlProps/ctrlProp3.xml><?xml version="1.0" encoding="utf-8"?>
<formControlPr xmlns="http://schemas.microsoft.com/office/spreadsheetml/2009/9/main" objectType="CheckBox" fmlaLink="$N89" lockText="1"/>
</file>

<file path=xl/ctrlProps/ctrlProp4.xml><?xml version="1.0" encoding="utf-8"?>
<formControlPr xmlns="http://schemas.microsoft.com/office/spreadsheetml/2009/9/main" objectType="CheckBox" fmlaLink="$N39" lockText="1"/>
</file>

<file path=xl/ctrlProps/ctrlProp5.xml><?xml version="1.0" encoding="utf-8"?>
<formControlPr xmlns="http://schemas.microsoft.com/office/spreadsheetml/2009/9/main" objectType="CheckBox" fmlaLink="$N52" lockText="1"/>
</file>

<file path=xl/ctrlProps/ctrlProp6.xml><?xml version="1.0" encoding="utf-8"?>
<formControlPr xmlns="http://schemas.microsoft.com/office/spreadsheetml/2009/9/main" objectType="CheckBox" fmlaLink="$N53" lockText="1"/>
</file>

<file path=xl/ctrlProps/ctrlProp7.xml><?xml version="1.0" encoding="utf-8"?>
<formControlPr xmlns="http://schemas.microsoft.com/office/spreadsheetml/2009/9/main" objectType="CheckBox" fmlaLink="$N54" lockText="1"/>
</file>

<file path=xl/ctrlProps/ctrlProp8.xml><?xml version="1.0" encoding="utf-8"?>
<formControlPr xmlns="http://schemas.microsoft.com/office/spreadsheetml/2009/9/main" objectType="CheckBox" fmlaLink="$N55" lockText="1"/>
</file>

<file path=xl/ctrlProps/ctrlProp9.xml><?xml version="1.0" encoding="utf-8"?>
<formControlPr xmlns="http://schemas.microsoft.com/office/spreadsheetml/2009/9/main" objectType="CheckBox" fmlaLink="$N$18" lockText="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83820</xdr:colOff>
          <xdr:row>75</xdr:row>
          <xdr:rowOff>7620</xdr:rowOff>
        </xdr:from>
        <xdr:to>
          <xdr:col>3</xdr:col>
          <xdr:colOff>502920</xdr:colOff>
          <xdr:row>75</xdr:row>
          <xdr:rowOff>182880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76</xdr:row>
          <xdr:rowOff>7620</xdr:rowOff>
        </xdr:from>
        <xdr:to>
          <xdr:col>3</xdr:col>
          <xdr:colOff>518160</xdr:colOff>
          <xdr:row>77</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85</xdr:row>
          <xdr:rowOff>7620</xdr:rowOff>
        </xdr:from>
        <xdr:to>
          <xdr:col>3</xdr:col>
          <xdr:colOff>518160</xdr:colOff>
          <xdr:row>86</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88</xdr:row>
          <xdr:rowOff>7620</xdr:rowOff>
        </xdr:from>
        <xdr:to>
          <xdr:col>3</xdr:col>
          <xdr:colOff>518160</xdr:colOff>
          <xdr:row>89</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94</xdr:row>
          <xdr:rowOff>7620</xdr:rowOff>
        </xdr:from>
        <xdr:to>
          <xdr:col>3</xdr:col>
          <xdr:colOff>518160</xdr:colOff>
          <xdr:row>95</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38</xdr:row>
          <xdr:rowOff>7620</xdr:rowOff>
        </xdr:from>
        <xdr:to>
          <xdr:col>3</xdr:col>
          <xdr:colOff>518160</xdr:colOff>
          <xdr:row>39</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51</xdr:row>
          <xdr:rowOff>7620</xdr:rowOff>
        </xdr:from>
        <xdr:to>
          <xdr:col>3</xdr:col>
          <xdr:colOff>518160</xdr:colOff>
          <xdr:row>52</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52</xdr:row>
          <xdr:rowOff>7620</xdr:rowOff>
        </xdr:from>
        <xdr:to>
          <xdr:col>3</xdr:col>
          <xdr:colOff>518160</xdr:colOff>
          <xdr:row>53</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53</xdr:row>
          <xdr:rowOff>7620</xdr:rowOff>
        </xdr:from>
        <xdr:to>
          <xdr:col>3</xdr:col>
          <xdr:colOff>518160</xdr:colOff>
          <xdr:row>54</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54</xdr:row>
          <xdr:rowOff>7620</xdr:rowOff>
        </xdr:from>
        <xdr:to>
          <xdr:col>3</xdr:col>
          <xdr:colOff>518160</xdr:colOff>
          <xdr:row>55</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17</xdr:row>
          <xdr:rowOff>0</xdr:rowOff>
        </xdr:from>
        <xdr:to>
          <xdr:col>4</xdr:col>
          <xdr:colOff>0</xdr:colOff>
          <xdr:row>18</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87</xdr:row>
          <xdr:rowOff>7620</xdr:rowOff>
        </xdr:from>
        <xdr:to>
          <xdr:col>3</xdr:col>
          <xdr:colOff>518160</xdr:colOff>
          <xdr:row>88</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95</xdr:row>
          <xdr:rowOff>7620</xdr:rowOff>
        </xdr:from>
        <xdr:to>
          <xdr:col>3</xdr:col>
          <xdr:colOff>518160</xdr:colOff>
          <xdr:row>96</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86</xdr:row>
          <xdr:rowOff>7620</xdr:rowOff>
        </xdr:from>
        <xdr:to>
          <xdr:col>3</xdr:col>
          <xdr:colOff>518160</xdr:colOff>
          <xdr:row>87</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3"/>
  <sheetViews>
    <sheetView showGridLines="0" tabSelected="1" topLeftCell="B1" workbookViewId="0">
      <selection activeCell="C5" sqref="C5"/>
    </sheetView>
  </sheetViews>
  <sheetFormatPr defaultColWidth="9" defaultRowHeight="14.4" x14ac:dyDescent="0.3"/>
  <cols>
    <col min="1" max="1" width="1.33203125" style="4" customWidth="1"/>
    <col min="2" max="2" width="22.33203125" style="4" customWidth="1"/>
    <col min="3" max="3" width="28" style="4" customWidth="1"/>
    <col min="4" max="4" width="38.88671875" style="4" customWidth="1"/>
    <col min="5" max="5" width="9" style="4" hidden="1" customWidth="1"/>
    <col min="6" max="6" width="19.6640625" style="4" hidden="1" customWidth="1"/>
    <col min="7" max="7" width="9" style="4" hidden="1" customWidth="1"/>
    <col min="8" max="16384" width="9" style="4"/>
  </cols>
  <sheetData>
    <row r="1" spans="2:7" ht="18" x14ac:dyDescent="0.35">
      <c r="B1" s="143" t="s">
        <v>136</v>
      </c>
      <c r="C1" s="143"/>
      <c r="D1" s="143"/>
      <c r="F1" s="114">
        <v>44926</v>
      </c>
    </row>
    <row r="2" spans="2:7" ht="18" x14ac:dyDescent="0.35">
      <c r="B2" s="113"/>
      <c r="C2" s="113"/>
      <c r="D2" s="113"/>
      <c r="F2" s="114">
        <v>44592</v>
      </c>
    </row>
    <row r="3" spans="2:7" ht="18" x14ac:dyDescent="0.35">
      <c r="B3" s="47" t="s">
        <v>107</v>
      </c>
      <c r="C3" s="113"/>
      <c r="D3" s="113"/>
      <c r="F3" s="114">
        <v>44620</v>
      </c>
    </row>
    <row r="4" spans="2:7" ht="9.6" customHeight="1" x14ac:dyDescent="0.3">
      <c r="F4" s="114">
        <v>44651</v>
      </c>
    </row>
    <row r="5" spans="2:7" x14ac:dyDescent="0.3">
      <c r="B5" s="4" t="s">
        <v>56</v>
      </c>
      <c r="C5" s="109"/>
      <c r="D5" s="46"/>
      <c r="F5" s="114">
        <v>44681</v>
      </c>
    </row>
    <row r="6" spans="2:7" ht="9.6" customHeight="1" x14ac:dyDescent="0.3">
      <c r="C6" s="46"/>
      <c r="D6" s="46"/>
      <c r="F6" s="114">
        <v>44712</v>
      </c>
    </row>
    <row r="7" spans="2:7" x14ac:dyDescent="0.3">
      <c r="B7" s="4" t="s">
        <v>24</v>
      </c>
      <c r="C7" s="109"/>
      <c r="D7" s="46"/>
      <c r="F7" s="114">
        <v>44742</v>
      </c>
    </row>
    <row r="8" spans="2:7" ht="9.6" customHeight="1" x14ac:dyDescent="0.3">
      <c r="D8" s="46"/>
      <c r="F8" s="114">
        <v>44773</v>
      </c>
    </row>
    <row r="9" spans="2:7" x14ac:dyDescent="0.3">
      <c r="B9" s="4" t="s">
        <v>99</v>
      </c>
      <c r="C9" s="110"/>
      <c r="D9" s="46"/>
      <c r="F9" s="114">
        <v>44804</v>
      </c>
    </row>
    <row r="10" spans="2:7" ht="9.6" customHeight="1" x14ac:dyDescent="0.3">
      <c r="C10" s="46"/>
      <c r="D10" s="46"/>
      <c r="F10" s="114">
        <v>44834</v>
      </c>
    </row>
    <row r="11" spans="2:7" x14ac:dyDescent="0.3">
      <c r="B11" s="4" t="s">
        <v>25</v>
      </c>
      <c r="C11" s="110"/>
      <c r="D11" s="46"/>
      <c r="F11" s="114">
        <v>44865</v>
      </c>
    </row>
    <row r="12" spans="2:7" ht="27.9" customHeight="1" x14ac:dyDescent="0.3">
      <c r="F12" s="114">
        <v>44895</v>
      </c>
    </row>
    <row r="13" spans="2:7" ht="15.6" x14ac:dyDescent="0.3">
      <c r="B13" s="47" t="s">
        <v>50</v>
      </c>
      <c r="F13" s="114"/>
    </row>
    <row r="14" spans="2:7" ht="9.6" customHeight="1" x14ac:dyDescent="0.3"/>
    <row r="15" spans="2:7" ht="14.25" customHeight="1" x14ac:dyDescent="0.3">
      <c r="B15" s="144" t="s">
        <v>134</v>
      </c>
      <c r="C15" s="145"/>
      <c r="D15" s="145"/>
      <c r="G15" s="72"/>
    </row>
    <row r="16" spans="2:7" ht="22.95" customHeight="1" x14ac:dyDescent="0.3">
      <c r="B16" s="145" t="s">
        <v>51</v>
      </c>
      <c r="C16" s="145"/>
      <c r="D16" s="145"/>
    </row>
    <row r="17" spans="2:4" ht="33.450000000000003" customHeight="1" x14ac:dyDescent="0.3">
      <c r="B17" s="146" t="s">
        <v>115</v>
      </c>
      <c r="C17" s="147"/>
      <c r="D17" s="147"/>
    </row>
    <row r="18" spans="2:4" ht="34.65" customHeight="1" x14ac:dyDescent="0.3">
      <c r="B18" s="148" t="s">
        <v>181</v>
      </c>
      <c r="C18" s="148"/>
      <c r="D18" s="148"/>
    </row>
    <row r="19" spans="2:4" ht="22.95" customHeight="1" x14ac:dyDescent="0.3">
      <c r="B19" s="145" t="s">
        <v>97</v>
      </c>
      <c r="C19" s="145"/>
      <c r="D19" s="145"/>
    </row>
    <row r="21" spans="2:4" ht="15.6" x14ac:dyDescent="0.3">
      <c r="B21" s="73" t="s">
        <v>100</v>
      </c>
    </row>
    <row r="22" spans="2:4" ht="9.6" customHeight="1" x14ac:dyDescent="0.3"/>
    <row r="23" spans="2:4" ht="190.2" customHeight="1" x14ac:dyDescent="0.3">
      <c r="B23" s="141" t="s">
        <v>135</v>
      </c>
      <c r="C23" s="142"/>
      <c r="D23" s="142"/>
    </row>
  </sheetData>
  <sheetProtection algorithmName="SHA-512" hashValue="K5COJ5suff8JNtHp3olUxqw3Xot4+7HD9RsBnjH3SHZMDN0lvZpPWGzg2PKsGt0L6NV5TbYxvtGaBc38cDEF/w==" saltValue="Kdisg8PB7JIWPwb13ZzN/g==" spinCount="100000" sheet="1" selectLockedCells="1"/>
  <mergeCells count="7">
    <mergeCell ref="B23:D23"/>
    <mergeCell ref="B1:D1"/>
    <mergeCell ref="B15:D15"/>
    <mergeCell ref="B16:D16"/>
    <mergeCell ref="B17:D17"/>
    <mergeCell ref="B18:D18"/>
    <mergeCell ref="B19:D19"/>
  </mergeCells>
  <dataValidations count="3">
    <dataValidation type="list" allowBlank="1" showErrorMessage="1" sqref="C9" xr:uid="{00000000-0002-0000-0000-000000000000}">
      <formula1>$F$1:$F$13</formula1>
    </dataValidation>
    <dataValidation type="whole" allowBlank="1" showInputMessage="1" showErrorMessage="1" sqref="C5" xr:uid="{00000000-0002-0000-0000-000001000000}">
      <formula1>1</formula1>
      <formula2>9999</formula2>
    </dataValidation>
    <dataValidation type="textLength" allowBlank="1" showInputMessage="1" showErrorMessage="1" sqref="C7" xr:uid="{00000000-0002-0000-0000-000002000000}">
      <formula1>0</formula1>
      <formula2>40</formula2>
    </dataValidation>
  </dataValidations>
  <pageMargins left="0.7"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O110"/>
  <sheetViews>
    <sheetView showGridLines="0" zoomScaleNormal="100" workbookViewId="0">
      <selection activeCell="X18" sqref="X18"/>
    </sheetView>
  </sheetViews>
  <sheetFormatPr defaultColWidth="9" defaultRowHeight="14.4" x14ac:dyDescent="0.3"/>
  <cols>
    <col min="1" max="1" width="4.33203125" style="4" customWidth="1"/>
    <col min="2" max="2" width="21.33203125" style="4" customWidth="1"/>
    <col min="3" max="3" width="60.6640625" style="4" customWidth="1"/>
    <col min="4" max="4" width="9.109375" style="4" customWidth="1"/>
    <col min="5" max="5" width="1.6640625" style="4" customWidth="1"/>
    <col min="6" max="6" width="9.109375" style="4" customWidth="1"/>
    <col min="7" max="7" width="1.6640625" style="3" customWidth="1"/>
    <col min="8" max="10" width="8.6640625" style="4" customWidth="1"/>
    <col min="11" max="11" width="5" style="5" hidden="1" customWidth="1"/>
    <col min="12" max="12" width="5.33203125" style="6" hidden="1" customWidth="1"/>
    <col min="13" max="13" width="5" style="6" hidden="1" customWidth="1"/>
    <col min="14" max="14" width="5.33203125" style="6" hidden="1" customWidth="1"/>
    <col min="15" max="15" width="8.6640625" style="4" hidden="1" customWidth="1"/>
    <col min="16" max="17" width="9" style="4" hidden="1" customWidth="1"/>
    <col min="18" max="18" width="9" style="137" customWidth="1"/>
    <col min="19" max="67" width="9" style="137"/>
    <col min="68" max="16384" width="9" style="4"/>
  </cols>
  <sheetData>
    <row r="1" spans="1:67" ht="15.6" x14ac:dyDescent="0.3">
      <c r="A1" s="158" t="str">
        <f>"2022 Journey to Excellence - Crew "&amp;'Setup &amp; Instructions'!C5&amp;" - "&amp;'Setup &amp; Instructions'!C7&amp;" District"</f>
        <v>2022 Journey to Excellence - Crew  -  District</v>
      </c>
      <c r="B1" s="158"/>
      <c r="C1" s="158"/>
      <c r="D1" s="158"/>
      <c r="E1" s="158"/>
      <c r="F1" s="158"/>
      <c r="G1" s="158"/>
      <c r="H1" s="158"/>
      <c r="I1" s="158"/>
      <c r="J1" s="158"/>
    </row>
    <row r="2" spans="1:67" s="6" customFormat="1" ht="13.65" customHeight="1" x14ac:dyDescent="0.3">
      <c r="A2" s="159" t="str">
        <f>IF('Setup &amp; Instructions'!C11="","",'Setup &amp; Instructions'!C11)</f>
        <v/>
      </c>
      <c r="B2" s="159"/>
      <c r="C2" s="159"/>
      <c r="D2" s="159"/>
      <c r="E2" s="159"/>
      <c r="F2" s="159"/>
      <c r="G2" s="159"/>
      <c r="H2" s="159"/>
      <c r="I2" s="159"/>
      <c r="J2" s="159"/>
      <c r="K2" s="5"/>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row>
    <row r="3" spans="1:67" ht="18.45" customHeight="1" thickBot="1" x14ac:dyDescent="0.35">
      <c r="A3" s="7"/>
    </row>
    <row r="4" spans="1:67" ht="27.9" customHeight="1" thickBot="1" x14ac:dyDescent="0.35">
      <c r="A4" s="97" t="s">
        <v>4</v>
      </c>
      <c r="B4" s="98" t="s">
        <v>0</v>
      </c>
      <c r="C4" s="99" t="s">
        <v>5</v>
      </c>
      <c r="D4" s="100" t="s">
        <v>7</v>
      </c>
      <c r="E4" s="101"/>
      <c r="F4" s="100" t="s">
        <v>6</v>
      </c>
      <c r="G4" s="102"/>
      <c r="H4" s="97" t="s">
        <v>1</v>
      </c>
      <c r="I4" s="97" t="s">
        <v>2</v>
      </c>
      <c r="J4" s="97" t="s">
        <v>3</v>
      </c>
      <c r="K4" s="133"/>
      <c r="L4" s="134"/>
      <c r="M4" s="134"/>
      <c r="N4" s="134"/>
      <c r="O4" s="135"/>
      <c r="P4" s="135"/>
      <c r="Q4" s="135"/>
    </row>
    <row r="5" spans="1:67" ht="15" customHeight="1" thickBot="1" x14ac:dyDescent="0.35">
      <c r="A5" s="103"/>
      <c r="B5" s="104" t="s">
        <v>19</v>
      </c>
      <c r="C5" s="105"/>
      <c r="D5" s="105"/>
      <c r="E5" s="105"/>
      <c r="F5" s="105"/>
      <c r="G5" s="105"/>
      <c r="H5" s="105"/>
      <c r="I5" s="105"/>
      <c r="J5" s="106"/>
    </row>
    <row r="6" spans="1:67" ht="6.75" customHeight="1" x14ac:dyDescent="0.3">
      <c r="A6" s="152">
        <v>1</v>
      </c>
      <c r="B6" s="155" t="s">
        <v>121</v>
      </c>
      <c r="C6" s="8"/>
      <c r="D6" s="9"/>
      <c r="E6" s="9"/>
      <c r="F6" s="9"/>
      <c r="G6" s="10"/>
      <c r="H6" s="149" t="str">
        <f>IF(K10=1,K7,IF(K10=101,K7,""))</f>
        <v/>
      </c>
      <c r="I6" s="149" t="str">
        <f>IF(K10=11,L7,"")</f>
        <v/>
      </c>
      <c r="J6" s="149" t="str">
        <f>IF(K10=111,M7,"")</f>
        <v/>
      </c>
    </row>
    <row r="7" spans="1:67" ht="15" customHeight="1" x14ac:dyDescent="0.3">
      <c r="A7" s="153"/>
      <c r="B7" s="156"/>
      <c r="C7" s="11" t="s">
        <v>63</v>
      </c>
      <c r="D7" s="1"/>
      <c r="E7" s="12"/>
      <c r="F7" s="12"/>
      <c r="G7" s="13"/>
      <c r="H7" s="150"/>
      <c r="I7" s="150"/>
      <c r="J7" s="150"/>
      <c r="K7" s="5">
        <v>50</v>
      </c>
      <c r="L7" s="6">
        <v>100</v>
      </c>
      <c r="M7" s="6">
        <v>200</v>
      </c>
    </row>
    <row r="8" spans="1:67" ht="15" customHeight="1" x14ac:dyDescent="0.3">
      <c r="A8" s="153"/>
      <c r="B8" s="156"/>
      <c r="C8" s="11" t="s">
        <v>53</v>
      </c>
      <c r="D8" s="1"/>
      <c r="E8" s="12"/>
      <c r="F8" s="12"/>
      <c r="G8" s="13"/>
      <c r="H8" s="150"/>
      <c r="I8" s="150"/>
      <c r="J8" s="150"/>
      <c r="L8" s="6">
        <v>6</v>
      </c>
      <c r="M8" s="86"/>
    </row>
    <row r="9" spans="1:67" ht="15" customHeight="1" x14ac:dyDescent="0.3">
      <c r="A9" s="153"/>
      <c r="B9" s="156"/>
      <c r="C9" s="11" t="s">
        <v>9</v>
      </c>
      <c r="D9" s="1"/>
      <c r="E9" s="12"/>
      <c r="F9" s="12"/>
      <c r="G9" s="13"/>
      <c r="H9" s="150"/>
      <c r="I9" s="150"/>
      <c r="J9" s="150"/>
    </row>
    <row r="10" spans="1:67" ht="15" customHeight="1" x14ac:dyDescent="0.3">
      <c r="A10" s="153"/>
      <c r="B10" s="156"/>
      <c r="C10" s="11" t="s">
        <v>10</v>
      </c>
      <c r="D10" s="1"/>
      <c r="E10" s="12"/>
      <c r="F10" s="12"/>
      <c r="G10" s="13"/>
      <c r="H10" s="150"/>
      <c r="I10" s="150"/>
      <c r="J10" s="150"/>
      <c r="K10" s="5">
        <f>IF(D7="",0,1)+IF(F15=L8,100,0)+IF(D8="",0,10)</f>
        <v>0</v>
      </c>
    </row>
    <row r="11" spans="1:67" ht="15" customHeight="1" x14ac:dyDescent="0.3">
      <c r="A11" s="153"/>
      <c r="B11" s="156"/>
      <c r="C11" s="11" t="s">
        <v>11</v>
      </c>
      <c r="D11" s="1"/>
      <c r="E11" s="12"/>
      <c r="F11" s="12"/>
      <c r="G11" s="13"/>
      <c r="H11" s="150"/>
      <c r="I11" s="150"/>
      <c r="J11" s="150"/>
    </row>
    <row r="12" spans="1:67" ht="15" customHeight="1" x14ac:dyDescent="0.3">
      <c r="A12" s="153"/>
      <c r="B12" s="156"/>
      <c r="C12" s="11" t="s">
        <v>12</v>
      </c>
      <c r="D12" s="1"/>
      <c r="E12" s="12"/>
      <c r="F12" s="12"/>
      <c r="G12" s="13"/>
      <c r="H12" s="150"/>
      <c r="I12" s="150"/>
      <c r="J12" s="150"/>
    </row>
    <row r="13" spans="1:67" ht="15" customHeight="1" x14ac:dyDescent="0.3">
      <c r="A13" s="153"/>
      <c r="B13" s="156"/>
      <c r="C13" s="11" t="s">
        <v>13</v>
      </c>
      <c r="D13" s="1"/>
      <c r="E13" s="12"/>
      <c r="F13" s="12"/>
      <c r="G13" s="13"/>
      <c r="H13" s="150"/>
      <c r="I13" s="150"/>
      <c r="J13" s="150"/>
    </row>
    <row r="14" spans="1:67" ht="15" customHeight="1" x14ac:dyDescent="0.3">
      <c r="A14" s="153"/>
      <c r="B14" s="156"/>
      <c r="C14" s="11" t="s">
        <v>14</v>
      </c>
      <c r="D14" s="1"/>
      <c r="E14" s="12"/>
      <c r="F14" s="12"/>
      <c r="G14" s="13"/>
      <c r="H14" s="150"/>
      <c r="I14" s="150"/>
      <c r="J14" s="150"/>
    </row>
    <row r="15" spans="1:67" ht="15" customHeight="1" x14ac:dyDescent="0.3">
      <c r="A15" s="153"/>
      <c r="B15" s="156"/>
      <c r="C15" s="11" t="s">
        <v>8</v>
      </c>
      <c r="D15" s="14"/>
      <c r="E15" s="12"/>
      <c r="F15" s="15">
        <f>IF(D9="",0,1)+IF(D10="",0,1)+IF(D11="",0,1)+IF(D12="",0,1)+IF(D13="",0,1)+IF(D14="",0,1)</f>
        <v>0</v>
      </c>
      <c r="G15" s="13"/>
      <c r="H15" s="150"/>
      <c r="I15" s="150"/>
      <c r="J15" s="150"/>
    </row>
    <row r="16" spans="1:67" ht="6.75" customHeight="1" thickBot="1" x14ac:dyDescent="0.35">
      <c r="A16" s="154"/>
      <c r="B16" s="157"/>
      <c r="C16" s="16"/>
      <c r="D16" s="17"/>
      <c r="E16" s="17"/>
      <c r="F16" s="17"/>
      <c r="G16" s="18"/>
      <c r="H16" s="151"/>
      <c r="I16" s="151"/>
      <c r="J16" s="151"/>
    </row>
    <row r="17" spans="1:67" ht="15" customHeight="1" thickBot="1" x14ac:dyDescent="0.35">
      <c r="A17" s="103"/>
      <c r="B17" s="104" t="s">
        <v>20</v>
      </c>
      <c r="C17" s="105"/>
      <c r="D17" s="105"/>
      <c r="E17" s="105"/>
      <c r="F17" s="105"/>
      <c r="G17" s="105"/>
      <c r="H17" s="105"/>
      <c r="I17" s="105"/>
      <c r="J17" s="106"/>
    </row>
    <row r="18" spans="1:67" ht="15" customHeight="1" x14ac:dyDescent="0.3">
      <c r="A18" s="152">
        <v>2</v>
      </c>
      <c r="B18" s="163" t="s">
        <v>108</v>
      </c>
      <c r="C18" s="123" t="s">
        <v>118</v>
      </c>
      <c r="D18" s="9"/>
      <c r="E18" s="9"/>
      <c r="G18" s="10"/>
      <c r="H18" s="149" t="str">
        <f>IF(AND(build_silver="", build_gold="", Build_Is_Bronze=TRUE),build_bronze_score,"")</f>
        <v/>
      </c>
      <c r="I18" s="149" t="str">
        <f>IF(AND(build_gold="",Build_Is_Bronze=TRUE,OR(build_gain&gt;0,build_final_membership&gt;=build_auto_silver)),build_silver_score,"")</f>
        <v/>
      </c>
      <c r="J18" s="149" t="str">
        <f>IF(AND(Build_Is_Bronze=TRUE, build_gain&gt;0, OR(build_final_membership&gt;=build_auto_gold,build_growth_percent&gt;=build_gold_percent)),build_gold_score,"")</f>
        <v/>
      </c>
      <c r="N18" s="129" t="b">
        <v>0</v>
      </c>
    </row>
    <row r="19" spans="1:67" ht="15" customHeight="1" x14ac:dyDescent="0.3">
      <c r="A19" s="153"/>
      <c r="B19" s="164"/>
      <c r="C19" s="127" t="s">
        <v>122</v>
      </c>
      <c r="D19" s="1"/>
      <c r="E19" s="19"/>
      <c r="F19" s="19"/>
      <c r="G19" s="20"/>
      <c r="H19" s="150"/>
      <c r="I19" s="150"/>
      <c r="J19" s="150"/>
      <c r="K19" s="5">
        <v>100</v>
      </c>
      <c r="L19" s="6">
        <v>200</v>
      </c>
      <c r="M19" s="6">
        <v>300</v>
      </c>
    </row>
    <row r="20" spans="1:67" ht="15" customHeight="1" x14ac:dyDescent="0.3">
      <c r="A20" s="153"/>
      <c r="B20" s="161"/>
      <c r="C20" s="31" t="str">
        <f>IF('Setup &amp; Instructions'!C9=44561," Count: Number of Scouts registered at start of this year's charter (1/1/2021)"," Count: Number of Scouts registered at start of this year's charter ("&amp;MONTH('Setup &amp; Instructions'!C9+1)&amp;"/"&amp;DAY('Setup &amp; Instructions'!C9+1)&amp;"/"&amp;YEAR('Setup &amp; Instructions'!C9)-1&amp;")")</f>
        <v xml:space="preserve"> Count: Number of Scouts registered at start of this year's charter (1/1/1899)</v>
      </c>
      <c r="D20" s="2"/>
      <c r="E20" s="12" t="s">
        <v>111</v>
      </c>
      <c r="F20" s="12"/>
      <c r="G20" s="13"/>
      <c r="H20" s="150"/>
      <c r="I20" s="150"/>
      <c r="J20" s="150"/>
      <c r="K20" s="87"/>
      <c r="M20" s="6">
        <v>0.1</v>
      </c>
    </row>
    <row r="21" spans="1:67" ht="15" hidden="1" customHeight="1" x14ac:dyDescent="0.3">
      <c r="A21" s="153"/>
      <c r="B21" s="161"/>
      <c r="C21" s="7" t="s">
        <v>120</v>
      </c>
      <c r="D21" s="2"/>
      <c r="E21" s="12" t="s">
        <v>112</v>
      </c>
      <c r="F21" s="12"/>
      <c r="G21" s="13"/>
      <c r="H21" s="150"/>
      <c r="I21" s="150"/>
      <c r="J21" s="150"/>
      <c r="K21" s="5">
        <v>1</v>
      </c>
      <c r="L21" s="6">
        <v>10</v>
      </c>
      <c r="M21" s="6">
        <v>15</v>
      </c>
    </row>
    <row r="22" spans="1:67" ht="15" customHeight="1" x14ac:dyDescent="0.3">
      <c r="A22" s="153"/>
      <c r="B22" s="161"/>
      <c r="C22" s="7" t="str">
        <f>IF($N$18,"    Less: Transfers to other units during the year","")</f>
        <v/>
      </c>
      <c r="D22" s="124"/>
      <c r="E22" s="12" t="str">
        <f>IF($N$18,"B","")</f>
        <v/>
      </c>
      <c r="F22" s="12"/>
      <c r="G22" s="13"/>
      <c r="H22" s="150"/>
      <c r="I22" s="150"/>
      <c r="J22" s="150"/>
      <c r="K22" s="5">
        <f>IF(AND(D19&lt;&gt;"",D22+D24&gt;=K21),1,0)+IF(OR(F28&gt;=L20,D27&gt;=L21),10,0)+IF(OR(F28&gt;=M20,AND(F28&gt;0,D27&gt;=M21)),100,0)</f>
        <v>10</v>
      </c>
      <c r="L22" s="6" t="b">
        <f>IF(build_event_date&lt;&gt;"",TRUE,FALSE)</f>
        <v>0</v>
      </c>
      <c r="M22" s="120">
        <f>D21+D22+D23</f>
        <v>0</v>
      </c>
    </row>
    <row r="23" spans="1:67" ht="15" customHeight="1" x14ac:dyDescent="0.3">
      <c r="A23" s="153"/>
      <c r="B23" s="161"/>
      <c r="C23" s="125" t="s">
        <v>119</v>
      </c>
      <c r="D23" s="2"/>
      <c r="E23" s="12" t="s">
        <v>131</v>
      </c>
      <c r="F23" s="12"/>
      <c r="G23" s="13"/>
      <c r="H23" s="150"/>
      <c r="I23" s="150"/>
      <c r="J23" s="150"/>
      <c r="M23" s="120"/>
    </row>
    <row r="24" spans="1:67" ht="15" customHeight="1" x14ac:dyDescent="0.3">
      <c r="A24" s="153"/>
      <c r="B24" s="161"/>
      <c r="C24" s="126" t="s">
        <v>130</v>
      </c>
      <c r="D24" s="2"/>
      <c r="E24" s="12" t="s">
        <v>113</v>
      </c>
      <c r="F24" s="12"/>
      <c r="G24" s="13"/>
      <c r="H24" s="150"/>
      <c r="I24" s="150"/>
      <c r="J24" s="150"/>
      <c r="L24" s="6" t="b">
        <f>IF(build_silver&lt;&gt;"",TRUE,FALSE)</f>
        <v>0</v>
      </c>
      <c r="M24" s="120">
        <f>D24+D25</f>
        <v>0</v>
      </c>
    </row>
    <row r="25" spans="1:67" ht="15" customHeight="1" x14ac:dyDescent="0.3">
      <c r="A25" s="153"/>
      <c r="B25" s="161"/>
      <c r="C25" s="126" t="str">
        <f>IF($N$18,"    Plus: Transfers from other units during the year","")</f>
        <v/>
      </c>
      <c r="D25" s="124"/>
      <c r="E25" s="12" t="str">
        <f>IF($N$18,"E","")</f>
        <v/>
      </c>
      <c r="F25" s="12"/>
      <c r="G25" s="13"/>
      <c r="H25" s="150"/>
      <c r="I25" s="150"/>
      <c r="J25" s="150"/>
      <c r="M25" s="120">
        <f>build_final_membership-D20</f>
        <v>0</v>
      </c>
    </row>
    <row r="26" spans="1:67" ht="15" customHeight="1" x14ac:dyDescent="0.3">
      <c r="A26" s="153"/>
      <c r="B26" s="161"/>
      <c r="C26" s="116" t="str">
        <f>" Count: Number of youth registered at end of this year's charter ("&amp;MONTH('Setup &amp; Instructions'!C9)&amp;"/"&amp;DAY('Setup &amp; Instructions'!C9)&amp;"/"&amp;YEAR('Setup &amp; Instructions'!C9)&amp;")"</f>
        <v xml:space="preserve"> Count: Number of youth registered at end of this year's charter (1/0/1900)</v>
      </c>
      <c r="E26" s="23" t="s">
        <v>132</v>
      </c>
      <c r="F26" s="130">
        <f>D20-D22-D23+D24+D25</f>
        <v>0</v>
      </c>
      <c r="G26" s="13"/>
      <c r="H26" s="150"/>
      <c r="I26" s="150"/>
      <c r="J26" s="150"/>
    </row>
    <row r="27" spans="1:67" ht="25.5" customHeight="1" x14ac:dyDescent="0.3">
      <c r="A27" s="153"/>
      <c r="B27" s="161"/>
      <c r="C27" s="131" t="str">
        <f>IF('Setup &amp; Instructions'!C9=44561," Count: Number of Scouts to be registered at the start of next year's charter (1/1/2022) including new applications submitted with charter renewal"," Count: Number of Scouts to be registered at the start of next year's charter ("&amp;MONTH('Setup &amp; Instructions'!C9+1)&amp;"/"&amp;DAY('Setup &amp; Instructions'!C9+1)&amp;"/"&amp;YEAR('Setup &amp; Instructions'!C9)&amp;") including new applications submitted with charter renewal")</f>
        <v xml:space="preserve"> Count: Number of Scouts to be registered at the start of next year's charter (1/1/1900) including new applications submitted with charter renewal</v>
      </c>
      <c r="D27" s="117"/>
      <c r="E27" s="12" t="s">
        <v>116</v>
      </c>
      <c r="G27" s="13"/>
      <c r="H27" s="150"/>
      <c r="I27" s="150"/>
      <c r="J27" s="150"/>
    </row>
    <row r="28" spans="1:67" ht="15" customHeight="1" x14ac:dyDescent="0.3">
      <c r="A28" s="153"/>
      <c r="B28" s="161"/>
      <c r="C28" s="71" t="s">
        <v>101</v>
      </c>
      <c r="E28" s="12"/>
      <c r="F28" s="21">
        <f>IF(D20=0,0,D27/D20-1)</f>
        <v>0</v>
      </c>
      <c r="G28" s="13"/>
      <c r="H28" s="150"/>
      <c r="I28" s="150"/>
      <c r="J28" s="150"/>
    </row>
    <row r="29" spans="1:67" ht="6.75" customHeight="1" thickBot="1" x14ac:dyDescent="0.35">
      <c r="A29" s="154"/>
      <c r="B29" s="162"/>
      <c r="C29" s="16"/>
      <c r="D29" s="17"/>
      <c r="E29" s="17"/>
      <c r="F29" s="17"/>
      <c r="G29" s="18"/>
      <c r="H29" s="151"/>
      <c r="I29" s="151"/>
      <c r="J29" s="151"/>
    </row>
    <row r="30" spans="1:67" ht="6.75" customHeight="1" x14ac:dyDescent="0.3">
      <c r="A30" s="152">
        <v>3</v>
      </c>
      <c r="B30" s="163" t="s">
        <v>23</v>
      </c>
      <c r="C30" s="8"/>
      <c r="D30" s="9"/>
      <c r="E30" s="9"/>
      <c r="F30" s="9"/>
      <c r="G30" s="10"/>
      <c r="H30" s="149" t="str">
        <f>IF(K34=1,K31,IF(K34=101,K31,""))</f>
        <v/>
      </c>
      <c r="I30" s="149" t="str">
        <f>IF(K34=11,L31,"")</f>
        <v/>
      </c>
      <c r="J30" s="149" t="str">
        <f>IF(K34=111,M31,"")</f>
        <v/>
      </c>
    </row>
    <row r="31" spans="1:67" s="25" customFormat="1" ht="15" customHeight="1" x14ac:dyDescent="0.3">
      <c r="A31" s="153"/>
      <c r="B31" s="161"/>
      <c r="C31" s="122" t="str">
        <f>" Count: Number of Scouts to be registered at start of next year's charter ("&amp;MONTH('Setup &amp; Instructions'!C9+1)&amp;"/"&amp;DAY('Setup &amp; Instructions'!C9+1)&amp;"/"&amp;YEAR('Setup &amp; Instructions'!C9)&amp;")"</f>
        <v xml:space="preserve"> Count: Number of Scouts to be registered at start of next year's charter (1/1/1900)</v>
      </c>
      <c r="E31" s="23" t="s">
        <v>116</v>
      </c>
      <c r="F31" s="130">
        <f>D27</f>
        <v>0</v>
      </c>
      <c r="G31" s="24"/>
      <c r="H31" s="150"/>
      <c r="I31" s="150"/>
      <c r="J31" s="150"/>
      <c r="K31" s="5">
        <v>50</v>
      </c>
      <c r="L31" s="6">
        <v>100</v>
      </c>
      <c r="M31" s="6">
        <v>200</v>
      </c>
      <c r="N31" s="26"/>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row>
    <row r="32" spans="1:67" s="25" customFormat="1" ht="15" customHeight="1" x14ac:dyDescent="0.3">
      <c r="A32" s="153"/>
      <c r="B32" s="161"/>
      <c r="C32" s="122" t="str">
        <f>" Count: Number of NEW applications submitted with next year's charter "</f>
        <v xml:space="preserve"> Count: Number of NEW applications submitted with next year's charter </v>
      </c>
      <c r="D32" s="117"/>
      <c r="E32" s="132" t="s">
        <v>117</v>
      </c>
      <c r="F32" s="23"/>
      <c r="G32" s="24"/>
      <c r="H32" s="150"/>
      <c r="I32" s="150"/>
      <c r="J32" s="150"/>
      <c r="K32" s="6">
        <v>0.5</v>
      </c>
      <c r="L32" s="6">
        <v>0.6</v>
      </c>
      <c r="M32" s="6">
        <v>0.75</v>
      </c>
      <c r="N32" s="26"/>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row>
    <row r="33" spans="1:67" s="25" customFormat="1" ht="15" customHeight="1" x14ac:dyDescent="0.3">
      <c r="A33" s="153"/>
      <c r="B33" s="161"/>
      <c r="C33" s="26" t="s">
        <v>102</v>
      </c>
      <c r="E33" s="23" t="s">
        <v>133</v>
      </c>
      <c r="F33" s="15">
        <f>F26-D23</f>
        <v>0</v>
      </c>
      <c r="G33" s="24"/>
      <c r="H33" s="150"/>
      <c r="I33" s="150"/>
      <c r="J33" s="150"/>
      <c r="K33" s="6"/>
      <c r="L33" s="6"/>
      <c r="M33" s="6"/>
      <c r="N33" s="26"/>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row>
    <row r="34" spans="1:67" s="25" customFormat="1" ht="15" hidden="1" customHeight="1" x14ac:dyDescent="0.3">
      <c r="A34" s="153"/>
      <c r="B34" s="161"/>
      <c r="C34" s="26"/>
      <c r="G34" s="24"/>
      <c r="H34" s="150"/>
      <c r="I34" s="150"/>
      <c r="J34" s="150"/>
      <c r="K34" s="5">
        <f>IF(F35&gt;=K32,1,0)+IF(F35&gt;=L32,10,0)+IF(F35&gt;=M32,100,0)</f>
        <v>0</v>
      </c>
      <c r="L34" s="6"/>
      <c r="M34" s="6"/>
      <c r="N34" s="26"/>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row>
    <row r="35" spans="1:67" s="25" customFormat="1" ht="15" customHeight="1" x14ac:dyDescent="0.3">
      <c r="A35" s="153"/>
      <c r="B35" s="161"/>
      <c r="C35" s="28" t="s">
        <v>103</v>
      </c>
      <c r="D35" s="27"/>
      <c r="E35" s="23"/>
      <c r="F35" s="22">
        <f>IF(F26&lt;=0,0,IF(F31-D32&gt;=F26,1,(F31-D32)/F26))</f>
        <v>0</v>
      </c>
      <c r="G35" s="24"/>
      <c r="H35" s="150"/>
      <c r="I35" s="150"/>
      <c r="J35" s="150"/>
      <c r="K35" s="5"/>
      <c r="L35" s="26"/>
      <c r="M35" s="121" t="e">
        <f>(D20-D22+(D24+D25)-#REF!)</f>
        <v>#REF!</v>
      </c>
      <c r="N35" s="26"/>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row>
    <row r="36" spans="1:67" ht="6.75" customHeight="1" thickBot="1" x14ac:dyDescent="0.35">
      <c r="A36" s="154"/>
      <c r="B36" s="162"/>
      <c r="C36" s="16"/>
      <c r="D36" s="17"/>
      <c r="E36" s="17"/>
      <c r="F36" s="17"/>
      <c r="G36" s="18"/>
      <c r="H36" s="151"/>
      <c r="I36" s="151"/>
      <c r="J36" s="151"/>
    </row>
    <row r="37" spans="1:67" ht="15" customHeight="1" thickBot="1" x14ac:dyDescent="0.35">
      <c r="A37" s="103"/>
      <c r="B37" s="104" t="s">
        <v>22</v>
      </c>
      <c r="C37" s="105"/>
      <c r="D37" s="105"/>
      <c r="E37" s="105"/>
      <c r="F37" s="105"/>
      <c r="G37" s="105"/>
      <c r="H37" s="105"/>
      <c r="I37" s="105"/>
      <c r="J37" s="106"/>
      <c r="K37" s="6"/>
    </row>
    <row r="38" spans="1:67" ht="6.75" customHeight="1" x14ac:dyDescent="0.3">
      <c r="A38" s="152">
        <v>4</v>
      </c>
      <c r="B38" s="155" t="s">
        <v>123</v>
      </c>
      <c r="C38" s="8"/>
      <c r="D38" s="9"/>
      <c r="E38" s="9"/>
      <c r="F38" s="9"/>
      <c r="G38" s="10"/>
      <c r="H38" s="149" t="str">
        <f>IF(K42=1,K39,"")</f>
        <v/>
      </c>
      <c r="I38" s="149" t="str">
        <f>IF(K42=11,L39,"")</f>
        <v/>
      </c>
      <c r="J38" s="149" t="str">
        <f>IF(K42=111,M39,"")</f>
        <v/>
      </c>
    </row>
    <row r="39" spans="1:67" ht="14.25" customHeight="1" x14ac:dyDescent="0.3">
      <c r="A39" s="153"/>
      <c r="B39" s="156"/>
      <c r="C39" s="11" t="s">
        <v>64</v>
      </c>
      <c r="D39" s="112"/>
      <c r="E39" s="12"/>
      <c r="F39" s="12"/>
      <c r="G39" s="13"/>
      <c r="H39" s="150"/>
      <c r="I39" s="150"/>
      <c r="J39" s="150"/>
      <c r="K39" s="5">
        <v>50</v>
      </c>
      <c r="L39" s="6">
        <v>100</v>
      </c>
      <c r="M39" s="6">
        <v>200</v>
      </c>
      <c r="N39" s="129" t="b">
        <v>0</v>
      </c>
    </row>
    <row r="40" spans="1:67" x14ac:dyDescent="0.3">
      <c r="A40" s="153"/>
      <c r="B40" s="156"/>
      <c r="C40" s="122" t="s">
        <v>137</v>
      </c>
      <c r="D40" s="136"/>
      <c r="E40" s="23"/>
      <c r="G40" s="13"/>
      <c r="H40" s="150"/>
      <c r="I40" s="150"/>
      <c r="J40" s="150"/>
      <c r="K40" s="6">
        <v>4</v>
      </c>
      <c r="L40" s="6">
        <v>5</v>
      </c>
      <c r="M40" s="6">
        <v>6</v>
      </c>
    </row>
    <row r="41" spans="1:67" x14ac:dyDescent="0.3">
      <c r="A41" s="153"/>
      <c r="B41" s="156"/>
      <c r="C41" s="29" t="s">
        <v>71</v>
      </c>
      <c r="D41" s="2"/>
      <c r="E41" s="23"/>
      <c r="F41" s="27"/>
      <c r="G41" s="13"/>
      <c r="H41" s="150"/>
      <c r="I41" s="150"/>
      <c r="J41" s="150"/>
      <c r="K41" s="4"/>
      <c r="L41" s="6">
        <v>0.5</v>
      </c>
      <c r="M41" s="6">
        <v>0.5</v>
      </c>
    </row>
    <row r="42" spans="1:67" x14ac:dyDescent="0.3">
      <c r="A42" s="153"/>
      <c r="B42" s="156"/>
      <c r="C42" s="28" t="s">
        <v>114</v>
      </c>
      <c r="D42" s="27"/>
      <c r="E42" s="23"/>
      <c r="F42" s="22">
        <f>IF(D40=0,0,IF(D41&gt;D40,1,D41/D40))</f>
        <v>0</v>
      </c>
      <c r="G42" s="13"/>
      <c r="H42" s="150"/>
      <c r="I42" s="150"/>
      <c r="J42" s="150"/>
      <c r="K42" s="5">
        <f>IF(AND(N39=TRUE,F49&gt;=K40),1,0)+IF(AND(F42&gt;=L41,F49&gt;=L40),10,0)+IF(AND(F42&gt;=M41,F49&gt;=M40),100,0)</f>
        <v>0</v>
      </c>
    </row>
    <row r="43" spans="1:67" x14ac:dyDescent="0.3">
      <c r="A43" s="153"/>
      <c r="B43" s="156"/>
      <c r="C43" s="31" t="s">
        <v>65</v>
      </c>
      <c r="D43" s="1"/>
      <c r="E43" s="12"/>
      <c r="F43" s="12"/>
      <c r="G43" s="13"/>
      <c r="H43" s="150"/>
      <c r="I43" s="150"/>
      <c r="J43" s="150"/>
    </row>
    <row r="44" spans="1:67" x14ac:dyDescent="0.3">
      <c r="A44" s="153"/>
      <c r="B44" s="156"/>
      <c r="C44" s="31" t="s">
        <v>66</v>
      </c>
      <c r="D44" s="1"/>
      <c r="E44" s="12"/>
      <c r="F44" s="12"/>
      <c r="G44" s="13"/>
      <c r="H44" s="150"/>
      <c r="I44" s="150"/>
      <c r="J44" s="150"/>
    </row>
    <row r="45" spans="1:67" x14ac:dyDescent="0.3">
      <c r="A45" s="153"/>
      <c r="B45" s="156"/>
      <c r="C45" s="31" t="s">
        <v>67</v>
      </c>
      <c r="D45" s="1"/>
      <c r="E45" s="12"/>
      <c r="F45" s="12"/>
      <c r="G45" s="13"/>
      <c r="H45" s="150"/>
      <c r="I45" s="150"/>
      <c r="J45" s="150"/>
    </row>
    <row r="46" spans="1:67" x14ac:dyDescent="0.3">
      <c r="A46" s="153"/>
      <c r="B46" s="156"/>
      <c r="C46" s="31" t="s">
        <v>68</v>
      </c>
      <c r="D46" s="1"/>
      <c r="E46" s="12"/>
      <c r="F46" s="12"/>
      <c r="G46" s="13"/>
      <c r="H46" s="150"/>
      <c r="I46" s="150"/>
      <c r="J46" s="150"/>
    </row>
    <row r="47" spans="1:67" x14ac:dyDescent="0.3">
      <c r="A47" s="153"/>
      <c r="B47" s="156"/>
      <c r="C47" s="31" t="s">
        <v>69</v>
      </c>
      <c r="D47" s="1"/>
      <c r="E47" s="12"/>
      <c r="F47" s="12"/>
      <c r="G47" s="13"/>
      <c r="H47" s="150"/>
      <c r="I47" s="150"/>
      <c r="J47" s="150"/>
    </row>
    <row r="48" spans="1:67" x14ac:dyDescent="0.3">
      <c r="A48" s="153"/>
      <c r="B48" s="156"/>
      <c r="C48" s="31" t="s">
        <v>70</v>
      </c>
      <c r="D48" s="1"/>
      <c r="E48" s="12"/>
      <c r="F48" s="12"/>
      <c r="G48" s="13"/>
      <c r="H48" s="150"/>
      <c r="I48" s="150"/>
      <c r="J48" s="150"/>
    </row>
    <row r="49" spans="1:14" x14ac:dyDescent="0.3">
      <c r="A49" s="153"/>
      <c r="B49" s="156"/>
      <c r="C49" s="11" t="s">
        <v>72</v>
      </c>
      <c r="D49" s="14"/>
      <c r="E49" s="12"/>
      <c r="F49" s="15">
        <f>IF(D43="",0,1)+IF(D44="",0,1)+IF(D45="",0,1)+IF(D46="",0,1)+IF(D47="",0,1)+IF(D48="",0,1)</f>
        <v>0</v>
      </c>
      <c r="G49" s="13"/>
      <c r="H49" s="150"/>
      <c r="I49" s="150"/>
      <c r="J49" s="150"/>
    </row>
    <row r="50" spans="1:14" ht="6.75" customHeight="1" thickBot="1" x14ac:dyDescent="0.35">
      <c r="A50" s="154"/>
      <c r="B50" s="157"/>
      <c r="C50" s="16"/>
      <c r="D50" s="17"/>
      <c r="E50" s="17"/>
      <c r="F50" s="17"/>
      <c r="G50" s="18"/>
      <c r="H50" s="151"/>
      <c r="I50" s="151"/>
      <c r="J50" s="151"/>
    </row>
    <row r="51" spans="1:14" ht="6.75" customHeight="1" x14ac:dyDescent="0.3">
      <c r="A51" s="152">
        <v>5</v>
      </c>
      <c r="B51" s="155" t="s">
        <v>124</v>
      </c>
      <c r="C51" s="8"/>
      <c r="D51" s="9"/>
      <c r="E51" s="9"/>
      <c r="F51" s="9"/>
      <c r="G51" s="10"/>
      <c r="H51" s="149" t="str">
        <f>IF(OR(K55=1,K55=101),K52,"")</f>
        <v/>
      </c>
      <c r="I51" s="149" t="str">
        <f>IF(K55=11,L52,"")</f>
        <v/>
      </c>
      <c r="J51" s="149" t="str">
        <f>IF(K55=111,M52,"")</f>
        <v/>
      </c>
    </row>
    <row r="52" spans="1:14" x14ac:dyDescent="0.3">
      <c r="A52" s="153"/>
      <c r="B52" s="156"/>
      <c r="C52" s="11" t="s">
        <v>73</v>
      </c>
      <c r="D52" s="19"/>
      <c r="E52" s="19"/>
      <c r="F52" s="19"/>
      <c r="G52" s="20"/>
      <c r="H52" s="150"/>
      <c r="I52" s="150"/>
      <c r="J52" s="150"/>
      <c r="K52" s="5">
        <v>50</v>
      </c>
      <c r="L52" s="6">
        <v>100</v>
      </c>
      <c r="M52" s="6">
        <v>200</v>
      </c>
      <c r="N52" s="88" t="b">
        <v>0</v>
      </c>
    </row>
    <row r="53" spans="1:14" x14ac:dyDescent="0.3">
      <c r="A53" s="153"/>
      <c r="B53" s="156"/>
      <c r="C53" s="11" t="s">
        <v>74</v>
      </c>
      <c r="D53" s="19"/>
      <c r="E53" s="19"/>
      <c r="F53" s="19"/>
      <c r="G53" s="20"/>
      <c r="H53" s="150"/>
      <c r="I53" s="150"/>
      <c r="J53" s="150"/>
      <c r="K53" s="6"/>
      <c r="L53" s="6">
        <v>6</v>
      </c>
      <c r="M53" s="6">
        <v>6</v>
      </c>
      <c r="N53" s="88" t="b">
        <v>0</v>
      </c>
    </row>
    <row r="54" spans="1:14" x14ac:dyDescent="0.3">
      <c r="A54" s="153"/>
      <c r="B54" s="156"/>
      <c r="C54" s="11" t="s">
        <v>75</v>
      </c>
      <c r="D54" s="19"/>
      <c r="E54" s="19"/>
      <c r="F54" s="19"/>
      <c r="G54" s="20"/>
      <c r="H54" s="150"/>
      <c r="I54" s="150"/>
      <c r="J54" s="150"/>
      <c r="K54" s="4"/>
      <c r="N54" s="88" t="b">
        <v>0</v>
      </c>
    </row>
    <row r="55" spans="1:14" x14ac:dyDescent="0.3">
      <c r="A55" s="153"/>
      <c r="B55" s="156"/>
      <c r="C55" s="11" t="s">
        <v>76</v>
      </c>
      <c r="D55" s="19"/>
      <c r="E55" s="19"/>
      <c r="F55" s="19"/>
      <c r="G55" s="20"/>
      <c r="H55" s="150"/>
      <c r="I55" s="150"/>
      <c r="J55" s="150"/>
      <c r="K55" s="5">
        <f>IF(AND(N52=TRUE,N53=TRUE,N54=TRUE,N55=TRUE),1,0)+IF(AND(D56&lt;&gt;"",F63&gt;=L53),10,0)+IF(AND(F64&gt;0,D65&gt;=F64),100,0)</f>
        <v>0</v>
      </c>
      <c r="N55" s="88" t="b">
        <v>0</v>
      </c>
    </row>
    <row r="56" spans="1:14" x14ac:dyDescent="0.3">
      <c r="A56" s="153"/>
      <c r="B56" s="156"/>
      <c r="C56" s="31" t="s">
        <v>77</v>
      </c>
      <c r="D56" s="1"/>
      <c r="E56" s="19"/>
      <c r="F56" s="19"/>
      <c r="G56" s="20"/>
      <c r="H56" s="150"/>
      <c r="I56" s="150"/>
      <c r="J56" s="150"/>
    </row>
    <row r="57" spans="1:14" x14ac:dyDescent="0.3">
      <c r="A57" s="153"/>
      <c r="B57" s="156"/>
      <c r="C57" s="31" t="s">
        <v>78</v>
      </c>
      <c r="D57" s="1"/>
      <c r="E57" s="12"/>
      <c r="F57" s="12"/>
      <c r="G57" s="20"/>
      <c r="H57" s="150"/>
      <c r="I57" s="150"/>
      <c r="J57" s="150"/>
    </row>
    <row r="58" spans="1:14" x14ac:dyDescent="0.3">
      <c r="A58" s="153"/>
      <c r="B58" s="156"/>
      <c r="C58" s="31" t="s">
        <v>79</v>
      </c>
      <c r="D58" s="1"/>
      <c r="E58" s="12"/>
      <c r="F58" s="12"/>
      <c r="G58" s="20"/>
      <c r="H58" s="150"/>
      <c r="I58" s="150"/>
      <c r="J58" s="150"/>
    </row>
    <row r="59" spans="1:14" x14ac:dyDescent="0.3">
      <c r="A59" s="153"/>
      <c r="B59" s="156"/>
      <c r="C59" s="31" t="s">
        <v>80</v>
      </c>
      <c r="D59" s="1"/>
      <c r="E59" s="12"/>
      <c r="F59" s="12"/>
      <c r="G59" s="20"/>
      <c r="H59" s="150"/>
      <c r="I59" s="150"/>
      <c r="J59" s="150"/>
    </row>
    <row r="60" spans="1:14" x14ac:dyDescent="0.3">
      <c r="A60" s="153"/>
      <c r="B60" s="156"/>
      <c r="C60" s="31" t="s">
        <v>81</v>
      </c>
      <c r="D60" s="1"/>
      <c r="E60" s="12"/>
      <c r="F60" s="12"/>
      <c r="G60" s="20"/>
      <c r="H60" s="150"/>
      <c r="I60" s="150"/>
      <c r="J60" s="150"/>
    </row>
    <row r="61" spans="1:14" x14ac:dyDescent="0.3">
      <c r="A61" s="153"/>
      <c r="B61" s="156"/>
      <c r="C61" s="31" t="s">
        <v>82</v>
      </c>
      <c r="D61" s="1"/>
      <c r="E61" s="12"/>
      <c r="F61" s="12"/>
      <c r="G61" s="20"/>
      <c r="H61" s="150"/>
      <c r="I61" s="150"/>
      <c r="J61" s="150"/>
    </row>
    <row r="62" spans="1:14" x14ac:dyDescent="0.3">
      <c r="A62" s="153"/>
      <c r="B62" s="156"/>
      <c r="C62" s="31" t="s">
        <v>83</v>
      </c>
      <c r="D62" s="1"/>
      <c r="E62" s="12"/>
      <c r="F62" s="12"/>
      <c r="G62" s="20"/>
      <c r="H62" s="150"/>
      <c r="I62" s="150"/>
      <c r="J62" s="150"/>
    </row>
    <row r="63" spans="1:14" x14ac:dyDescent="0.3">
      <c r="A63" s="153"/>
      <c r="B63" s="156"/>
      <c r="C63" s="11" t="s">
        <v>84</v>
      </c>
      <c r="D63" s="14"/>
      <c r="E63" s="12"/>
      <c r="F63" s="15">
        <f>IF(D57="",0,1)+IF(D58="",0,1)+IF(D59="",0,1)+IF(D60="",0,1)+IF(D61="",0,1)+IF(D62="",0,1)</f>
        <v>0</v>
      </c>
      <c r="G63" s="20"/>
      <c r="H63" s="150"/>
      <c r="I63" s="150"/>
      <c r="J63" s="150"/>
    </row>
    <row r="64" spans="1:14" x14ac:dyDescent="0.3">
      <c r="A64" s="153"/>
      <c r="B64" s="156"/>
      <c r="C64" s="29" t="s">
        <v>85</v>
      </c>
      <c r="D64" s="27"/>
      <c r="E64" s="23"/>
      <c r="F64" s="15">
        <f>F49</f>
        <v>0</v>
      </c>
      <c r="G64" s="20"/>
      <c r="H64" s="150"/>
      <c r="I64" s="150"/>
      <c r="J64" s="150"/>
    </row>
    <row r="65" spans="1:14" x14ac:dyDescent="0.3">
      <c r="A65" s="153"/>
      <c r="B65" s="156"/>
      <c r="C65" s="29" t="s">
        <v>86</v>
      </c>
      <c r="D65" s="2"/>
      <c r="E65" s="12"/>
      <c r="F65" s="12"/>
      <c r="G65" s="24"/>
      <c r="H65" s="150"/>
      <c r="I65" s="150"/>
      <c r="J65" s="150"/>
    </row>
    <row r="66" spans="1:14" ht="6.75" customHeight="1" thickBot="1" x14ac:dyDescent="0.35">
      <c r="A66" s="154"/>
      <c r="B66" s="157"/>
      <c r="C66" s="16"/>
      <c r="D66" s="17"/>
      <c r="E66" s="17"/>
      <c r="F66" s="17"/>
      <c r="G66" s="18"/>
      <c r="H66" s="151"/>
      <c r="I66" s="151"/>
      <c r="J66" s="151"/>
    </row>
    <row r="67" spans="1:14" ht="6.75" customHeight="1" x14ac:dyDescent="0.3">
      <c r="A67" s="152">
        <v>6</v>
      </c>
      <c r="B67" s="160" t="s">
        <v>87</v>
      </c>
      <c r="C67" s="111"/>
      <c r="D67" s="19"/>
      <c r="E67" s="19"/>
      <c r="F67" s="19"/>
      <c r="G67" s="13"/>
      <c r="H67" s="149" t="str">
        <f>IF(OR(K71=1,K71=101),K68,"")</f>
        <v/>
      </c>
      <c r="I67" s="149" t="str">
        <f>IF(K71=11,L68,"")</f>
        <v/>
      </c>
      <c r="J67" s="149" t="str">
        <f>IF(K71=111,M68,"")</f>
        <v/>
      </c>
    </row>
    <row r="68" spans="1:14" ht="14.25" customHeight="1" x14ac:dyDescent="0.3">
      <c r="A68" s="153"/>
      <c r="B68" s="161"/>
      <c r="C68" s="128" t="s">
        <v>125</v>
      </c>
      <c r="D68" s="2"/>
      <c r="E68" s="19"/>
      <c r="F68" s="19"/>
      <c r="G68" s="13"/>
      <c r="H68" s="150"/>
      <c r="I68" s="150"/>
      <c r="J68" s="150"/>
      <c r="K68" s="5">
        <v>50</v>
      </c>
      <c r="L68" s="6">
        <v>100</v>
      </c>
      <c r="M68" s="6">
        <v>200</v>
      </c>
    </row>
    <row r="69" spans="1:14" ht="14.25" customHeight="1" x14ac:dyDescent="0.3">
      <c r="A69" s="153"/>
      <c r="B69" s="161"/>
      <c r="C69" s="128" t="s">
        <v>126</v>
      </c>
      <c r="D69" s="2"/>
      <c r="E69" s="19"/>
      <c r="F69" s="19"/>
      <c r="G69" s="13"/>
      <c r="H69" s="150"/>
      <c r="I69" s="150"/>
      <c r="J69" s="150"/>
      <c r="K69" s="6"/>
      <c r="L69" s="6">
        <v>3</v>
      </c>
      <c r="M69" s="6">
        <v>3</v>
      </c>
    </row>
    <row r="70" spans="1:14" ht="14.25" customHeight="1" x14ac:dyDescent="0.3">
      <c r="A70" s="153"/>
      <c r="B70" s="161"/>
      <c r="C70" s="31" t="s">
        <v>89</v>
      </c>
      <c r="D70" s="1"/>
      <c r="E70" s="12"/>
      <c r="F70" s="12"/>
      <c r="G70" s="13"/>
      <c r="H70" s="150"/>
      <c r="I70" s="150"/>
      <c r="J70" s="150"/>
      <c r="K70" s="4"/>
    </row>
    <row r="71" spans="1:14" ht="14.25" customHeight="1" x14ac:dyDescent="0.3">
      <c r="A71" s="153"/>
      <c r="B71" s="161"/>
      <c r="C71" s="31" t="s">
        <v>90</v>
      </c>
      <c r="D71" s="1"/>
      <c r="E71" s="12"/>
      <c r="F71" s="12"/>
      <c r="G71" s="13"/>
      <c r="H71" s="150"/>
      <c r="I71" s="150"/>
      <c r="J71" s="150"/>
      <c r="K71" s="5">
        <f>IF(D68&gt;0,1,0)+IF(F73&gt;=L69,10,0)+IF(D69&gt;0,100,0)</f>
        <v>0</v>
      </c>
    </row>
    <row r="72" spans="1:14" ht="14.25" customHeight="1" x14ac:dyDescent="0.3">
      <c r="A72" s="153"/>
      <c r="B72" s="161"/>
      <c r="C72" s="31" t="s">
        <v>91</v>
      </c>
      <c r="D72" s="1"/>
      <c r="E72" s="12"/>
      <c r="F72" s="12"/>
      <c r="G72" s="13"/>
      <c r="H72" s="150"/>
      <c r="I72" s="150"/>
      <c r="J72" s="150"/>
    </row>
    <row r="73" spans="1:14" ht="14.25" customHeight="1" x14ac:dyDescent="0.3">
      <c r="A73" s="153"/>
      <c r="B73" s="161"/>
      <c r="C73" s="11" t="s">
        <v>92</v>
      </c>
      <c r="D73" s="14"/>
      <c r="E73" s="12"/>
      <c r="F73" s="15">
        <f>IF(D70="",0,1)+IF(D71="",0,1)+IF(D72="",0,1)</f>
        <v>0</v>
      </c>
      <c r="G73" s="13"/>
      <c r="H73" s="150"/>
      <c r="I73" s="150"/>
      <c r="J73" s="150"/>
    </row>
    <row r="74" spans="1:14" ht="6.75" customHeight="1" thickBot="1" x14ac:dyDescent="0.35">
      <c r="A74" s="154"/>
      <c r="B74" s="162"/>
      <c r="C74" s="111"/>
      <c r="D74" s="19"/>
      <c r="E74" s="19"/>
      <c r="F74" s="19"/>
      <c r="G74" s="13"/>
      <c r="H74" s="151"/>
      <c r="I74" s="151"/>
      <c r="J74" s="151"/>
    </row>
    <row r="75" spans="1:14" ht="6.75" customHeight="1" x14ac:dyDescent="0.3">
      <c r="A75" s="152">
        <v>7</v>
      </c>
      <c r="B75" s="155" t="s">
        <v>127</v>
      </c>
      <c r="C75" s="8"/>
      <c r="D75" s="9"/>
      <c r="E75" s="9"/>
      <c r="F75" s="9"/>
      <c r="G75" s="10"/>
      <c r="H75" s="149" t="str">
        <f>IF(K79=1,K76,"")</f>
        <v/>
      </c>
      <c r="I75" s="149" t="str">
        <f>IF(K79=11,L76,"")</f>
        <v/>
      </c>
      <c r="J75" s="149" t="str">
        <f>IF(K79=111,M76,"")</f>
        <v/>
      </c>
    </row>
    <row r="76" spans="1:14" ht="15" customHeight="1" x14ac:dyDescent="0.3">
      <c r="A76" s="153"/>
      <c r="B76" s="156"/>
      <c r="C76" s="11" t="s">
        <v>88</v>
      </c>
      <c r="D76" s="19"/>
      <c r="E76" s="30" t="b">
        <v>1</v>
      </c>
      <c r="F76" s="12"/>
      <c r="G76" s="13"/>
      <c r="H76" s="150"/>
      <c r="I76" s="150"/>
      <c r="J76" s="150"/>
      <c r="K76" s="5">
        <v>50</v>
      </c>
      <c r="L76" s="6">
        <v>100</v>
      </c>
      <c r="M76" s="6">
        <v>200</v>
      </c>
      <c r="N76" s="88" t="b">
        <v>0</v>
      </c>
    </row>
    <row r="77" spans="1:14" x14ac:dyDescent="0.3">
      <c r="A77" s="153"/>
      <c r="B77" s="156"/>
      <c r="C77" s="11" t="s">
        <v>54</v>
      </c>
      <c r="D77" s="19"/>
      <c r="E77" s="30" t="b">
        <v>0</v>
      </c>
      <c r="F77" s="12"/>
      <c r="G77" s="13"/>
      <c r="H77" s="150"/>
      <c r="I77" s="150"/>
      <c r="J77" s="150"/>
      <c r="K77" s="6">
        <v>2</v>
      </c>
      <c r="L77" s="6">
        <v>3</v>
      </c>
      <c r="M77" s="6">
        <v>4</v>
      </c>
      <c r="N77" s="88" t="b">
        <v>0</v>
      </c>
    </row>
    <row r="78" spans="1:14" x14ac:dyDescent="0.3">
      <c r="A78" s="153"/>
      <c r="B78" s="156"/>
      <c r="C78" s="31" t="s">
        <v>15</v>
      </c>
      <c r="D78" s="1"/>
      <c r="E78" s="12"/>
      <c r="F78" s="12"/>
      <c r="G78" s="13"/>
      <c r="H78" s="150"/>
      <c r="I78" s="150"/>
      <c r="J78" s="150"/>
      <c r="K78" s="6"/>
    </row>
    <row r="79" spans="1:14" x14ac:dyDescent="0.3">
      <c r="A79" s="153"/>
      <c r="B79" s="156"/>
      <c r="C79" s="31" t="s">
        <v>16</v>
      </c>
      <c r="D79" s="1"/>
      <c r="E79" s="12"/>
      <c r="F79" s="12"/>
      <c r="G79" s="13"/>
      <c r="H79" s="150"/>
      <c r="I79" s="150"/>
      <c r="J79" s="150"/>
      <c r="K79" s="5">
        <f>IF(AND(N76=TRUE,N77=TRUE,F82&gt;=K77),1,0)+IF(F82&gt;=L77,10,0)+IF(F82&gt;=M77,100,0)</f>
        <v>0</v>
      </c>
    </row>
    <row r="80" spans="1:14" x14ac:dyDescent="0.3">
      <c r="A80" s="153"/>
      <c r="B80" s="156"/>
      <c r="C80" s="31" t="s">
        <v>17</v>
      </c>
      <c r="D80" s="1"/>
      <c r="E80" s="12"/>
      <c r="F80" s="12"/>
      <c r="G80" s="13"/>
      <c r="H80" s="150"/>
      <c r="I80" s="150"/>
      <c r="J80" s="150"/>
    </row>
    <row r="81" spans="1:14" x14ac:dyDescent="0.3">
      <c r="A81" s="153"/>
      <c r="B81" s="156"/>
      <c r="C81" s="31" t="s">
        <v>55</v>
      </c>
      <c r="D81" s="1"/>
      <c r="E81" s="12"/>
      <c r="F81" s="12"/>
      <c r="G81" s="13"/>
      <c r="H81" s="150"/>
      <c r="I81" s="150"/>
      <c r="J81" s="150"/>
    </row>
    <row r="82" spans="1:14" x14ac:dyDescent="0.3">
      <c r="A82" s="153"/>
      <c r="B82" s="156"/>
      <c r="C82" s="11" t="s">
        <v>18</v>
      </c>
      <c r="D82" s="14"/>
      <c r="E82" s="12"/>
      <c r="F82" s="15">
        <f>IF(D78="",0,1)+IF(D79="",0,1)+IF(D80="",0,1)+IF(D81="",0,1)</f>
        <v>0</v>
      </c>
      <c r="G82" s="13"/>
      <c r="H82" s="150"/>
      <c r="I82" s="150"/>
      <c r="J82" s="150"/>
    </row>
    <row r="83" spans="1:14" ht="6.75" customHeight="1" thickBot="1" x14ac:dyDescent="0.35">
      <c r="A83" s="154"/>
      <c r="B83" s="157"/>
      <c r="C83" s="16"/>
      <c r="D83" s="17"/>
      <c r="E83" s="17"/>
      <c r="F83" s="17"/>
      <c r="G83" s="18"/>
      <c r="H83" s="151"/>
      <c r="I83" s="151"/>
      <c r="J83" s="151"/>
    </row>
    <row r="84" spans="1:14" ht="15" customHeight="1" thickBot="1" x14ac:dyDescent="0.35">
      <c r="A84" s="103"/>
      <c r="B84" s="104" t="s">
        <v>21</v>
      </c>
      <c r="C84" s="105"/>
      <c r="D84" s="105"/>
      <c r="E84" s="105"/>
      <c r="F84" s="105"/>
      <c r="G84" s="105"/>
      <c r="H84" s="105"/>
      <c r="I84" s="105"/>
      <c r="J84" s="106"/>
    </row>
    <row r="85" spans="1:14" ht="6.75" customHeight="1" x14ac:dyDescent="0.3">
      <c r="A85" s="152">
        <v>8</v>
      </c>
      <c r="B85" s="155" t="s">
        <v>128</v>
      </c>
      <c r="C85" s="8"/>
      <c r="D85" s="9"/>
      <c r="E85" s="9"/>
      <c r="F85" s="9"/>
      <c r="G85" s="10"/>
      <c r="H85" s="149" t="str">
        <f>IF(OR(K91=1,K91=101),K86,"")</f>
        <v/>
      </c>
      <c r="I85" s="149" t="str">
        <f>IF(K91=11,L86,"")</f>
        <v/>
      </c>
      <c r="J85" s="149" t="str">
        <f>IF(K91=111,M86,"")</f>
        <v/>
      </c>
    </row>
    <row r="86" spans="1:14" x14ac:dyDescent="0.3">
      <c r="A86" s="153"/>
      <c r="B86" s="156"/>
      <c r="C86" s="11" t="s">
        <v>175</v>
      </c>
      <c r="D86" s="19"/>
      <c r="E86" s="32" t="b">
        <v>1</v>
      </c>
      <c r="F86" s="19"/>
      <c r="G86" s="20"/>
      <c r="H86" s="150"/>
      <c r="I86" s="150"/>
      <c r="J86" s="150"/>
      <c r="K86" s="5">
        <v>50</v>
      </c>
      <c r="L86" s="6">
        <v>100</v>
      </c>
      <c r="M86" s="6">
        <v>200</v>
      </c>
      <c r="N86" s="88" t="b">
        <v>0</v>
      </c>
    </row>
    <row r="87" spans="1:14" x14ac:dyDescent="0.3">
      <c r="A87" s="153"/>
      <c r="B87" s="156"/>
      <c r="C87" s="11" t="s">
        <v>174</v>
      </c>
      <c r="D87" s="19"/>
      <c r="E87" s="32" t="b">
        <v>1</v>
      </c>
      <c r="F87" s="19"/>
      <c r="G87" s="20"/>
      <c r="H87" s="150"/>
      <c r="I87" s="150"/>
      <c r="J87" s="150"/>
      <c r="N87" s="88" t="b">
        <v>0</v>
      </c>
    </row>
    <row r="88" spans="1:14" x14ac:dyDescent="0.3">
      <c r="A88" s="153"/>
      <c r="B88" s="156"/>
      <c r="C88" s="11" t="s">
        <v>138</v>
      </c>
      <c r="D88" s="19"/>
      <c r="E88" s="32" t="b">
        <v>1</v>
      </c>
      <c r="F88" s="19"/>
      <c r="G88" s="20"/>
      <c r="H88" s="150"/>
      <c r="I88" s="150"/>
      <c r="J88" s="150"/>
      <c r="N88" s="88" t="b">
        <v>0</v>
      </c>
    </row>
    <row r="89" spans="1:14" x14ac:dyDescent="0.3">
      <c r="A89" s="153"/>
      <c r="B89" s="156"/>
      <c r="C89" s="11" t="s">
        <v>104</v>
      </c>
      <c r="D89" s="19"/>
      <c r="E89" s="30" t="b">
        <v>1</v>
      </c>
      <c r="F89" s="12"/>
      <c r="G89" s="13"/>
      <c r="H89" s="150"/>
      <c r="I89" s="150"/>
      <c r="J89" s="150"/>
      <c r="K89" s="6">
        <v>2</v>
      </c>
      <c r="N89" s="88" t="b">
        <v>0</v>
      </c>
    </row>
    <row r="90" spans="1:14" x14ac:dyDescent="0.3">
      <c r="A90" s="153"/>
      <c r="B90" s="156"/>
      <c r="C90" s="29" t="s">
        <v>176</v>
      </c>
      <c r="D90" s="2"/>
      <c r="E90" s="30"/>
      <c r="F90" s="12"/>
      <c r="G90" s="13"/>
      <c r="H90" s="150"/>
      <c r="I90" s="150"/>
      <c r="J90" s="150"/>
      <c r="K90" s="6"/>
      <c r="N90" s="88"/>
    </row>
    <row r="91" spans="1:14" x14ac:dyDescent="0.3">
      <c r="A91" s="153"/>
      <c r="B91" s="156"/>
      <c r="C91" s="85" t="s">
        <v>179</v>
      </c>
      <c r="D91" s="2"/>
      <c r="E91" s="30"/>
      <c r="F91" s="12"/>
      <c r="G91" s="13"/>
      <c r="H91" s="150"/>
      <c r="I91" s="150"/>
      <c r="J91" s="150"/>
      <c r="K91" s="5">
        <f>IF(AND(N86=TRUE,N87=TRUE,D90&gt;=1,D91&gt;=K89),1,0)+IF(D92&lt;&gt;"",10,0)+IF(AND(N88=TRUE,N89=TRUE),100,0)</f>
        <v>0</v>
      </c>
      <c r="N91" s="88"/>
    </row>
    <row r="92" spans="1:14" x14ac:dyDescent="0.3">
      <c r="A92" s="153"/>
      <c r="B92" s="156"/>
      <c r="C92" s="31" t="s">
        <v>93</v>
      </c>
      <c r="D92" s="1"/>
      <c r="E92" s="12"/>
      <c r="F92" s="12"/>
      <c r="G92" s="13"/>
      <c r="H92" s="150"/>
      <c r="I92" s="150"/>
      <c r="J92" s="150"/>
      <c r="K92" s="4"/>
    </row>
    <row r="93" spans="1:14" ht="21.75" customHeight="1" thickBot="1" x14ac:dyDescent="0.35">
      <c r="A93" s="154"/>
      <c r="B93" s="157"/>
      <c r="C93" s="16"/>
      <c r="D93" s="17"/>
      <c r="E93" s="17"/>
      <c r="F93" s="17"/>
      <c r="G93" s="18"/>
      <c r="H93" s="151"/>
      <c r="I93" s="151"/>
      <c r="J93" s="151"/>
    </row>
    <row r="94" spans="1:14" ht="6.75" customHeight="1" x14ac:dyDescent="0.3">
      <c r="A94" s="152">
        <v>9</v>
      </c>
      <c r="B94" s="155" t="s">
        <v>129</v>
      </c>
      <c r="C94" s="8"/>
      <c r="D94" s="9"/>
      <c r="E94" s="9"/>
      <c r="F94" s="9"/>
      <c r="G94" s="10"/>
      <c r="H94" s="149" t="str">
        <f>IF(OR(K98=1,K98=101),K95,"")</f>
        <v/>
      </c>
      <c r="I94" s="149" t="str">
        <f>IF(K98=11,L95,"")</f>
        <v/>
      </c>
      <c r="J94" s="149" t="str">
        <f>IF(K98=111,M95,"")</f>
        <v/>
      </c>
    </row>
    <row r="95" spans="1:14" x14ac:dyDescent="0.3">
      <c r="A95" s="153"/>
      <c r="B95" s="156"/>
      <c r="C95" s="31" t="s">
        <v>105</v>
      </c>
      <c r="D95" s="19"/>
      <c r="E95" s="32" t="b">
        <v>1</v>
      </c>
      <c r="F95" s="19"/>
      <c r="G95" s="20"/>
      <c r="H95" s="150"/>
      <c r="I95" s="150"/>
      <c r="J95" s="150"/>
      <c r="K95" s="5">
        <v>100</v>
      </c>
      <c r="L95" s="6">
        <v>200</v>
      </c>
      <c r="M95" s="6">
        <v>300</v>
      </c>
      <c r="N95" s="88" t="b">
        <v>0</v>
      </c>
    </row>
    <row r="96" spans="1:14" x14ac:dyDescent="0.3">
      <c r="A96" s="153"/>
      <c r="B96" s="156"/>
      <c r="C96" s="139" t="s">
        <v>144</v>
      </c>
      <c r="D96" s="19"/>
      <c r="E96" s="32" t="b">
        <v>1</v>
      </c>
      <c r="F96" s="19"/>
      <c r="G96" s="20"/>
      <c r="H96" s="150"/>
      <c r="I96" s="150"/>
      <c r="J96" s="150"/>
      <c r="K96" s="5">
        <v>100</v>
      </c>
      <c r="L96" s="6">
        <v>200</v>
      </c>
      <c r="M96" s="6">
        <v>300</v>
      </c>
      <c r="N96" s="88" t="b">
        <v>0</v>
      </c>
    </row>
    <row r="97" spans="1:14" x14ac:dyDescent="0.3">
      <c r="A97" s="153"/>
      <c r="B97" s="156"/>
      <c r="C97" s="29" t="s">
        <v>176</v>
      </c>
      <c r="D97" s="118"/>
      <c r="E97" s="118"/>
      <c r="F97" s="119">
        <f>D90</f>
        <v>0</v>
      </c>
      <c r="G97" s="20"/>
      <c r="H97" s="150"/>
      <c r="I97" s="150"/>
      <c r="J97" s="150"/>
      <c r="K97" s="6"/>
      <c r="M97" s="6">
        <v>2</v>
      </c>
      <c r="N97" s="88"/>
    </row>
    <row r="98" spans="1:14" x14ac:dyDescent="0.3">
      <c r="A98" s="153"/>
      <c r="B98" s="156"/>
      <c r="C98" s="31" t="s">
        <v>106</v>
      </c>
      <c r="D98" s="2"/>
      <c r="G98" s="13"/>
      <c r="H98" s="150"/>
      <c r="I98" s="150"/>
      <c r="J98" s="150"/>
      <c r="K98" s="5">
        <f>IF(OR(N95=TRUE,D98&gt;=1),1,0)+IF(AND(N95=TRUE,F99=1),10,0)+IF(D101&gt;=M97,100,0)</f>
        <v>0</v>
      </c>
    </row>
    <row r="99" spans="1:14" x14ac:dyDescent="0.3">
      <c r="A99" s="153"/>
      <c r="B99" s="156"/>
      <c r="C99" s="71" t="s">
        <v>177</v>
      </c>
      <c r="D99" s="33"/>
      <c r="E99" s="12"/>
      <c r="F99" s="22">
        <f>IF(F97=0,0,IF(D98&gt;F97,1,D98/F97))</f>
        <v>0</v>
      </c>
      <c r="G99" s="13"/>
      <c r="H99" s="150"/>
      <c r="I99" s="150"/>
      <c r="J99" s="150"/>
      <c r="K99" s="6"/>
    </row>
    <row r="100" spans="1:14" x14ac:dyDescent="0.3">
      <c r="A100" s="153"/>
      <c r="B100" s="156"/>
      <c r="C100" s="29" t="s">
        <v>178</v>
      </c>
      <c r="D100" s="14"/>
      <c r="E100" s="12"/>
      <c r="F100" s="15">
        <f>IF(D91&lt;&gt;"",D91+1,0)</f>
        <v>0</v>
      </c>
      <c r="G100" s="13"/>
      <c r="H100" s="150"/>
      <c r="I100" s="150"/>
      <c r="J100" s="150"/>
    </row>
    <row r="101" spans="1:14" x14ac:dyDescent="0.3">
      <c r="A101" s="153"/>
      <c r="B101" s="156"/>
      <c r="C101" s="31" t="s">
        <v>106</v>
      </c>
      <c r="D101" s="2"/>
      <c r="E101" s="12"/>
      <c r="F101" s="12"/>
      <c r="G101" s="13"/>
      <c r="H101" s="150"/>
      <c r="I101" s="150"/>
      <c r="J101" s="150"/>
    </row>
    <row r="102" spans="1:14" x14ac:dyDescent="0.3">
      <c r="A102" s="153"/>
      <c r="B102" s="156"/>
      <c r="C102" s="71" t="s">
        <v>52</v>
      </c>
      <c r="D102" s="14"/>
      <c r="E102" s="12"/>
      <c r="F102" s="22">
        <f>IF(F100=0,0,IF(D101&gt;F100,1,D101/F100))</f>
        <v>0</v>
      </c>
      <c r="G102" s="13"/>
      <c r="H102" s="150"/>
      <c r="I102" s="150"/>
      <c r="J102" s="150"/>
    </row>
    <row r="103" spans="1:14" ht="6.75" customHeight="1" thickBot="1" x14ac:dyDescent="0.35">
      <c r="A103" s="154"/>
      <c r="B103" s="157"/>
      <c r="C103" s="16"/>
      <c r="D103" s="17"/>
      <c r="E103" s="17"/>
      <c r="F103" s="17"/>
      <c r="G103" s="18"/>
      <c r="H103" s="151"/>
      <c r="I103" s="151"/>
      <c r="J103" s="151"/>
    </row>
    <row r="104" spans="1:14" ht="15" customHeight="1" thickBot="1" x14ac:dyDescent="0.35">
      <c r="A104" s="103"/>
      <c r="B104" s="105"/>
      <c r="C104" s="105"/>
      <c r="D104" s="105"/>
      <c r="E104" s="105"/>
      <c r="F104" s="105"/>
      <c r="G104" s="105"/>
      <c r="H104" s="105"/>
      <c r="I104" s="105"/>
      <c r="J104" s="106"/>
    </row>
    <row r="105" spans="1:14" x14ac:dyDescent="0.3">
      <c r="H105" s="34">
        <f>SUM(H6:H103)</f>
        <v>0</v>
      </c>
      <c r="I105" s="34">
        <f>SUM(I6:I103)</f>
        <v>0</v>
      </c>
      <c r="J105" s="34">
        <f>SUM(J6:J103)</f>
        <v>0</v>
      </c>
    </row>
    <row r="106" spans="1:14" ht="15.6" thickBot="1" x14ac:dyDescent="0.35">
      <c r="A106" s="35" t="str">
        <f>IF(D106=1,"®","")</f>
        <v/>
      </c>
      <c r="B106" s="84" t="s">
        <v>94</v>
      </c>
      <c r="C106" s="36"/>
      <c r="D106" s="37">
        <f>IF(AND(J106&gt;=K106,J108&gt;=K108),1,0)+IF(AND(J106&gt;=L106,J108&gt;=L108),10,0)+IF(AND(J106&gt;=M106,J108&gt;=M108),100,0)</f>
        <v>0</v>
      </c>
      <c r="F106" s="38" t="s">
        <v>26</v>
      </c>
      <c r="G106" s="38"/>
      <c r="H106" s="38"/>
      <c r="I106" s="38"/>
      <c r="J106" s="39">
        <f>H105+I105+J105</f>
        <v>0</v>
      </c>
      <c r="K106" s="5">
        <v>550</v>
      </c>
      <c r="L106" s="6">
        <v>800</v>
      </c>
      <c r="M106" s="6">
        <v>1100</v>
      </c>
    </row>
    <row r="107" spans="1:14" ht="15" x14ac:dyDescent="0.3">
      <c r="A107" s="35" t="str">
        <f>IF(D106=11,"®","")</f>
        <v/>
      </c>
      <c r="B107" s="84" t="s">
        <v>95</v>
      </c>
      <c r="C107" s="36"/>
      <c r="D107" s="40"/>
      <c r="E107" s="38"/>
      <c r="F107" s="41"/>
      <c r="G107" s="41"/>
      <c r="H107" s="42">
        <f>COUNTIF(H6:H103,"&gt;0")</f>
        <v>0</v>
      </c>
      <c r="I107" s="42">
        <f>COUNTIF(I6:I103,"&gt;0")</f>
        <v>0</v>
      </c>
      <c r="J107" s="42">
        <f>COUNTIF(J6:J103,"&gt;0")</f>
        <v>0</v>
      </c>
    </row>
    <row r="108" spans="1:14" ht="15.6" thickBot="1" x14ac:dyDescent="0.35">
      <c r="A108" s="35" t="str">
        <f>IF(D106=111,"®","")</f>
        <v/>
      </c>
      <c r="B108" s="84" t="s">
        <v>96</v>
      </c>
      <c r="C108" s="36"/>
      <c r="D108" s="36"/>
      <c r="F108" s="38" t="s">
        <v>27</v>
      </c>
      <c r="G108" s="41"/>
      <c r="I108" s="43"/>
      <c r="J108" s="44">
        <f>H107+I107+J107</f>
        <v>0</v>
      </c>
      <c r="K108" s="5">
        <v>6</v>
      </c>
      <c r="L108" s="6">
        <v>7</v>
      </c>
      <c r="M108" s="6">
        <v>7</v>
      </c>
    </row>
    <row r="110" spans="1:14" ht="21" x14ac:dyDescent="0.35">
      <c r="B110" s="45"/>
    </row>
  </sheetData>
  <sheetProtection algorithmName="SHA-512" hashValue="/aiatzB1U+0D970lrpNP7RF1CpXxxxMQTpeVB5Oii0W0G0KwBnQsalX2rrLFC2S2iRsif1OpBAHnkOGh+w9jlw==" saltValue="017BuGqKuUvV77DDDduE1g==" spinCount="100000" sheet="1" selectLockedCells="1"/>
  <mergeCells count="47">
    <mergeCell ref="A18:A29"/>
    <mergeCell ref="H18:H29"/>
    <mergeCell ref="A30:A36"/>
    <mergeCell ref="B30:B36"/>
    <mergeCell ref="H30:H36"/>
    <mergeCell ref="I30:I36"/>
    <mergeCell ref="J30:J36"/>
    <mergeCell ref="I18:I29"/>
    <mergeCell ref="J18:J29"/>
    <mergeCell ref="B18:B29"/>
    <mergeCell ref="A1:J1"/>
    <mergeCell ref="A2:J2"/>
    <mergeCell ref="J51:J66"/>
    <mergeCell ref="B67:B74"/>
    <mergeCell ref="J75:J83"/>
    <mergeCell ref="J67:J74"/>
    <mergeCell ref="J38:J50"/>
    <mergeCell ref="A38:A50"/>
    <mergeCell ref="B38:B50"/>
    <mergeCell ref="H38:H50"/>
    <mergeCell ref="I38:I50"/>
    <mergeCell ref="I6:I16"/>
    <mergeCell ref="J6:J16"/>
    <mergeCell ref="A6:A16"/>
    <mergeCell ref="B6:B16"/>
    <mergeCell ref="H6:H16"/>
    <mergeCell ref="A51:A66"/>
    <mergeCell ref="B51:B66"/>
    <mergeCell ref="H51:H66"/>
    <mergeCell ref="I51:I66"/>
    <mergeCell ref="I75:I83"/>
    <mergeCell ref="I67:I74"/>
    <mergeCell ref="J94:J103"/>
    <mergeCell ref="A67:A74"/>
    <mergeCell ref="H67:H74"/>
    <mergeCell ref="A94:A103"/>
    <mergeCell ref="B94:B103"/>
    <mergeCell ref="H94:H103"/>
    <mergeCell ref="I94:I103"/>
    <mergeCell ref="A75:A83"/>
    <mergeCell ref="B75:B83"/>
    <mergeCell ref="H75:H83"/>
    <mergeCell ref="J85:J93"/>
    <mergeCell ref="A85:A93"/>
    <mergeCell ref="B85:B93"/>
    <mergeCell ref="H85:H93"/>
    <mergeCell ref="I85:I93"/>
  </mergeCells>
  <conditionalFormatting sqref="D22 D25">
    <cfRule type="expression" dxfId="27" priority="58">
      <formula>$N$18</formula>
    </cfRule>
  </conditionalFormatting>
  <dataValidations count="9">
    <dataValidation type="date" allowBlank="1" showInputMessage="1" showErrorMessage="1" errorTitle="Date Out of Range" error="Date must be during the charter year." sqref="D39" xr:uid="{00000000-0002-0000-0100-000000000000}">
      <formula1>41913</formula1>
      <formula2>42643</formula2>
    </dataValidation>
    <dataValidation type="whole" operator="greaterThanOrEqual" allowBlank="1" showInputMessage="1" showErrorMessage="1" errorTitle="Number Invalid" error="Must be whole number." sqref="D68:D69 D90 D65 D97:E97 D20:D25 F26" xr:uid="{00000000-0002-0000-0100-000001000000}">
      <formula1>0</formula1>
    </dataValidation>
    <dataValidation type="whole" operator="greaterThanOrEqual" allowBlank="1" showInputMessage="1" showErrorMessage="1" errorTitle="Number Invalid" error="Must be whole number." sqref="D91" xr:uid="{00000000-0002-0000-0100-000002000000}">
      <formula1>1</formula1>
    </dataValidation>
    <dataValidation type="whole" allowBlank="1" showInputMessage="1" showErrorMessage="1" errorTitle="Number Invalid" error="Must be whole number not greater than the total number of committee members." sqref="D101" xr:uid="{00000000-0002-0000-0100-000003000000}">
      <formula1>0</formula1>
      <formula2>F100</formula2>
    </dataValidation>
    <dataValidation type="whole" operator="greaterThanOrEqual" allowBlank="1" showInputMessage="1" showErrorMessage="1" errorTitle="Number Invalid" error="Must be whole number not greater than number eligible to reregister.  (Cell F33)" sqref="D41" xr:uid="{00000000-0002-0000-0100-000004000000}">
      <formula1>0</formula1>
    </dataValidation>
    <dataValidation type="whole" operator="greaterThan" allowBlank="1" showInputMessage="1" showErrorMessage="1" errorTitle="Number Invalid" error="Must be whole number." sqref="F31" xr:uid="{00000000-0002-0000-0100-000007000000}">
      <formula1>0</formula1>
    </dataValidation>
    <dataValidation type="whole" allowBlank="1" showInputMessage="1" showErrorMessage="1" errorTitle="Number Invalid" error="Must be whole number not greater than the total number of associate advisors." sqref="D98" xr:uid="{00000000-0002-0000-0100-000009000000}">
      <formula1>0</formula1>
      <formula2>F97</formula2>
    </dataValidation>
    <dataValidation type="date" allowBlank="1" showInputMessage="1" showErrorMessage="1" errorTitle="Date Out of Range" error="Date must be during 2022." sqref="D92 D9:D14 D43:D48 D56:D62 D70:D72 D78:D81 D19" xr:uid="{00000000-0002-0000-0100-00000A000000}">
      <formula1>44562</formula1>
      <formula2>44926</formula2>
    </dataValidation>
    <dataValidation type="date" allowBlank="1" showInputMessage="1" showErrorMessage="1" errorTitle="Date Out of Range" error="Date must be after 2020" sqref="D7:D8" xr:uid="{4405F984-3929-4367-A085-940B271D833E}">
      <formula1>44197</formula1>
      <formula2>44926</formula2>
    </dataValidation>
  </dataValidations>
  <printOptions horizontalCentered="1"/>
  <pageMargins left="0.4" right="0.4" top="0.5" bottom="0.5" header="0.3" footer="0.3"/>
  <pageSetup scale="73" fitToHeight="2" orientation="portrait" horizontalDpi="4294967293" verticalDpi="4294967293" r:id="rId1"/>
  <headerFooter>
    <oddHeader>&amp;LRevised: 06/03/22</oddHeader>
  </headerFooter>
  <rowBreaks count="1" manualBreakCount="1">
    <brk id="66" max="16383" man="1"/>
  </rowBreaks>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3</xdr:col>
                    <xdr:colOff>83820</xdr:colOff>
                    <xdr:row>75</xdr:row>
                    <xdr:rowOff>7620</xdr:rowOff>
                  </from>
                  <to>
                    <xdr:col>3</xdr:col>
                    <xdr:colOff>502920</xdr:colOff>
                    <xdr:row>75</xdr:row>
                    <xdr:rowOff>182880</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3</xdr:col>
                    <xdr:colOff>83820</xdr:colOff>
                    <xdr:row>76</xdr:row>
                    <xdr:rowOff>7620</xdr:rowOff>
                  </from>
                  <to>
                    <xdr:col>3</xdr:col>
                    <xdr:colOff>518160</xdr:colOff>
                    <xdr:row>77</xdr:row>
                    <xdr:rowOff>0</xdr:rowOff>
                  </to>
                </anchor>
              </controlPr>
            </control>
          </mc:Choice>
        </mc:AlternateContent>
        <mc:AlternateContent xmlns:mc="http://schemas.openxmlformats.org/markup-compatibility/2006">
          <mc:Choice Requires="x14">
            <control shapeId="1060" r:id="rId6" name="Check Box 36">
              <controlPr defaultSize="0" autoFill="0" autoLine="0" autoPict="0">
                <anchor moveWithCells="1">
                  <from>
                    <xdr:col>3</xdr:col>
                    <xdr:colOff>83820</xdr:colOff>
                    <xdr:row>88</xdr:row>
                    <xdr:rowOff>7620</xdr:rowOff>
                  </from>
                  <to>
                    <xdr:col>3</xdr:col>
                    <xdr:colOff>518160</xdr:colOff>
                    <xdr:row>89</xdr:row>
                    <xdr:rowOff>0</xdr:rowOff>
                  </to>
                </anchor>
              </controlPr>
            </control>
          </mc:Choice>
        </mc:AlternateContent>
        <mc:AlternateContent xmlns:mc="http://schemas.openxmlformats.org/markup-compatibility/2006">
          <mc:Choice Requires="x14">
            <control shapeId="1092" r:id="rId7" name="Check Box 68">
              <controlPr defaultSize="0" autoFill="0" autoLine="0" autoPict="0">
                <anchor moveWithCells="1">
                  <from>
                    <xdr:col>3</xdr:col>
                    <xdr:colOff>83820</xdr:colOff>
                    <xdr:row>38</xdr:row>
                    <xdr:rowOff>7620</xdr:rowOff>
                  </from>
                  <to>
                    <xdr:col>3</xdr:col>
                    <xdr:colOff>518160</xdr:colOff>
                    <xdr:row>39</xdr:row>
                    <xdr:rowOff>0</xdr:rowOff>
                  </to>
                </anchor>
              </controlPr>
            </control>
          </mc:Choice>
        </mc:AlternateContent>
        <mc:AlternateContent xmlns:mc="http://schemas.openxmlformats.org/markup-compatibility/2006">
          <mc:Choice Requires="x14">
            <control shapeId="1095" r:id="rId8" name="Check Box 71">
              <controlPr defaultSize="0" autoFill="0" autoLine="0" autoPict="0">
                <anchor moveWithCells="1">
                  <from>
                    <xdr:col>3</xdr:col>
                    <xdr:colOff>83820</xdr:colOff>
                    <xdr:row>51</xdr:row>
                    <xdr:rowOff>7620</xdr:rowOff>
                  </from>
                  <to>
                    <xdr:col>3</xdr:col>
                    <xdr:colOff>518160</xdr:colOff>
                    <xdr:row>52</xdr:row>
                    <xdr:rowOff>0</xdr:rowOff>
                  </to>
                </anchor>
              </controlPr>
            </control>
          </mc:Choice>
        </mc:AlternateContent>
        <mc:AlternateContent xmlns:mc="http://schemas.openxmlformats.org/markup-compatibility/2006">
          <mc:Choice Requires="x14">
            <control shapeId="1096" r:id="rId9" name="Check Box 72">
              <controlPr defaultSize="0" autoFill="0" autoLine="0" autoPict="0">
                <anchor moveWithCells="1">
                  <from>
                    <xdr:col>3</xdr:col>
                    <xdr:colOff>83820</xdr:colOff>
                    <xdr:row>52</xdr:row>
                    <xdr:rowOff>7620</xdr:rowOff>
                  </from>
                  <to>
                    <xdr:col>3</xdr:col>
                    <xdr:colOff>518160</xdr:colOff>
                    <xdr:row>53</xdr:row>
                    <xdr:rowOff>0</xdr:rowOff>
                  </to>
                </anchor>
              </controlPr>
            </control>
          </mc:Choice>
        </mc:AlternateContent>
        <mc:AlternateContent xmlns:mc="http://schemas.openxmlformats.org/markup-compatibility/2006">
          <mc:Choice Requires="x14">
            <control shapeId="1097" r:id="rId10" name="Check Box 73">
              <controlPr defaultSize="0" autoFill="0" autoLine="0" autoPict="0">
                <anchor moveWithCells="1">
                  <from>
                    <xdr:col>3</xdr:col>
                    <xdr:colOff>83820</xdr:colOff>
                    <xdr:row>53</xdr:row>
                    <xdr:rowOff>7620</xdr:rowOff>
                  </from>
                  <to>
                    <xdr:col>3</xdr:col>
                    <xdr:colOff>518160</xdr:colOff>
                    <xdr:row>54</xdr:row>
                    <xdr:rowOff>0</xdr:rowOff>
                  </to>
                </anchor>
              </controlPr>
            </control>
          </mc:Choice>
        </mc:AlternateContent>
        <mc:AlternateContent xmlns:mc="http://schemas.openxmlformats.org/markup-compatibility/2006">
          <mc:Choice Requires="x14">
            <control shapeId="1098" r:id="rId11" name="Check Box 74">
              <controlPr defaultSize="0" autoFill="0" autoLine="0" autoPict="0">
                <anchor moveWithCells="1">
                  <from>
                    <xdr:col>3</xdr:col>
                    <xdr:colOff>83820</xdr:colOff>
                    <xdr:row>54</xdr:row>
                    <xdr:rowOff>7620</xdr:rowOff>
                  </from>
                  <to>
                    <xdr:col>3</xdr:col>
                    <xdr:colOff>518160</xdr:colOff>
                    <xdr:row>55</xdr:row>
                    <xdr:rowOff>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3</xdr:col>
                    <xdr:colOff>7620</xdr:colOff>
                    <xdr:row>17</xdr:row>
                    <xdr:rowOff>0</xdr:rowOff>
                  </from>
                  <to>
                    <xdr:col>4</xdr:col>
                    <xdr:colOff>0</xdr:colOff>
                    <xdr:row>18</xdr:row>
                    <xdr:rowOff>0</xdr:rowOff>
                  </to>
                </anchor>
              </controlPr>
            </control>
          </mc:Choice>
        </mc:AlternateContent>
        <mc:AlternateContent xmlns:mc="http://schemas.openxmlformats.org/markup-compatibility/2006">
          <mc:Choice Requires="x14">
            <control shapeId="1112" r:id="rId13" name="Check Box 88">
              <controlPr defaultSize="0" autoFill="0" autoLine="0" autoPict="0">
                <anchor moveWithCells="1">
                  <from>
                    <xdr:col>3</xdr:col>
                    <xdr:colOff>83820</xdr:colOff>
                    <xdr:row>87</xdr:row>
                    <xdr:rowOff>7620</xdr:rowOff>
                  </from>
                  <to>
                    <xdr:col>3</xdr:col>
                    <xdr:colOff>518160</xdr:colOff>
                    <xdr:row>88</xdr:row>
                    <xdr:rowOff>0</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3</xdr:col>
                    <xdr:colOff>83820</xdr:colOff>
                    <xdr:row>94</xdr:row>
                    <xdr:rowOff>7620</xdr:rowOff>
                  </from>
                  <to>
                    <xdr:col>3</xdr:col>
                    <xdr:colOff>518160</xdr:colOff>
                    <xdr:row>95</xdr:row>
                    <xdr:rowOff>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3</xdr:col>
                    <xdr:colOff>83820</xdr:colOff>
                    <xdr:row>95</xdr:row>
                    <xdr:rowOff>7620</xdr:rowOff>
                  </from>
                  <to>
                    <xdr:col>3</xdr:col>
                    <xdr:colOff>518160</xdr:colOff>
                    <xdr:row>96</xdr:row>
                    <xdr:rowOff>0</xdr:rowOff>
                  </to>
                </anchor>
              </controlPr>
            </control>
          </mc:Choice>
        </mc:AlternateContent>
        <mc:AlternateContent xmlns:mc="http://schemas.openxmlformats.org/markup-compatibility/2006">
          <mc:Choice Requires="x14">
            <control shapeId="1059" r:id="rId16" name="Check Box 35">
              <controlPr defaultSize="0" autoFill="0" autoLine="0" autoPict="0">
                <anchor moveWithCells="1">
                  <from>
                    <xdr:col>3</xdr:col>
                    <xdr:colOff>83820</xdr:colOff>
                    <xdr:row>85</xdr:row>
                    <xdr:rowOff>7620</xdr:rowOff>
                  </from>
                  <to>
                    <xdr:col>3</xdr:col>
                    <xdr:colOff>518160</xdr:colOff>
                    <xdr:row>86</xdr:row>
                    <xdr:rowOff>0</xdr:rowOff>
                  </to>
                </anchor>
              </controlPr>
            </control>
          </mc:Choice>
        </mc:AlternateContent>
        <mc:AlternateContent xmlns:mc="http://schemas.openxmlformats.org/markup-compatibility/2006">
          <mc:Choice Requires="x14">
            <control shapeId="1114" r:id="rId17" name="Check Box 90">
              <controlPr defaultSize="0" autoFill="0" autoLine="0" autoPict="0">
                <anchor moveWithCells="1">
                  <from>
                    <xdr:col>3</xdr:col>
                    <xdr:colOff>83820</xdr:colOff>
                    <xdr:row>86</xdr:row>
                    <xdr:rowOff>7620</xdr:rowOff>
                  </from>
                  <to>
                    <xdr:col>3</xdr:col>
                    <xdr:colOff>518160</xdr:colOff>
                    <xdr:row>87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6"/>
  <sheetViews>
    <sheetView showGridLines="0" zoomScaleNormal="100" workbookViewId="0">
      <selection activeCell="C16" sqref="C16"/>
    </sheetView>
  </sheetViews>
  <sheetFormatPr defaultColWidth="9.109375" defaultRowHeight="13.2" x14ac:dyDescent="0.25"/>
  <cols>
    <col min="1" max="1" width="6.88671875" style="50" customWidth="1"/>
    <col min="2" max="2" width="41" style="49" customWidth="1"/>
    <col min="3" max="5" width="28.6640625" style="51" customWidth="1"/>
    <col min="6" max="8" width="9.109375" style="49"/>
    <col min="9" max="11" width="9.109375" style="49" hidden="1" customWidth="1"/>
    <col min="12" max="16384" width="9.109375" style="49"/>
  </cols>
  <sheetData>
    <row r="1" spans="1:11" s="48" customFormat="1" ht="30.45" customHeight="1" x14ac:dyDescent="0.65">
      <c r="A1" s="168" t="str">
        <f>"Crew "&amp;'Setup &amp; Instructions'!C5&amp;" of "&amp;'Setup &amp; Instructions'!C7&amp;" District"</f>
        <v>Crew  of  District</v>
      </c>
      <c r="B1" s="168"/>
      <c r="C1" s="168"/>
      <c r="D1" s="168"/>
      <c r="E1" s="168"/>
      <c r="F1" s="168"/>
      <c r="G1" s="168"/>
      <c r="H1" s="168"/>
    </row>
    <row r="2" spans="1:11" ht="25.2" x14ac:dyDescent="0.6">
      <c r="A2" s="169" t="s">
        <v>110</v>
      </c>
      <c r="B2" s="169"/>
      <c r="C2" s="169"/>
      <c r="D2" s="169"/>
      <c r="E2" s="169"/>
      <c r="F2" s="169"/>
      <c r="G2" s="169"/>
      <c r="H2" s="169"/>
    </row>
    <row r="3" spans="1:11" ht="38.1" customHeight="1" thickBot="1" x14ac:dyDescent="0.3">
      <c r="A3" s="173" t="s">
        <v>109</v>
      </c>
      <c r="B3" s="173"/>
      <c r="C3" s="173"/>
      <c r="D3" s="173"/>
      <c r="E3" s="173"/>
      <c r="F3" s="173"/>
      <c r="G3" s="173"/>
      <c r="H3" s="173"/>
    </row>
    <row r="4" spans="1:11" ht="36.75" customHeight="1" thickBot="1" x14ac:dyDescent="0.3">
      <c r="A4" s="170" t="s">
        <v>28</v>
      </c>
      <c r="B4" s="89" t="s">
        <v>0</v>
      </c>
      <c r="C4" s="90" t="s">
        <v>29</v>
      </c>
      <c r="D4" s="90" t="s">
        <v>30</v>
      </c>
      <c r="E4" s="90" t="s">
        <v>31</v>
      </c>
      <c r="F4" s="91" t="s">
        <v>1</v>
      </c>
      <c r="G4" s="91" t="s">
        <v>2</v>
      </c>
      <c r="H4" s="92" t="s">
        <v>3</v>
      </c>
    </row>
    <row r="5" spans="1:11" ht="21.9" customHeight="1" x14ac:dyDescent="0.25">
      <c r="A5" s="171"/>
      <c r="B5" s="93" t="s">
        <v>19</v>
      </c>
      <c r="C5" s="165"/>
      <c r="D5" s="172"/>
      <c r="E5" s="172"/>
      <c r="F5" s="167" t="s">
        <v>32</v>
      </c>
      <c r="G5" s="167"/>
      <c r="H5" s="94">
        <v>200</v>
      </c>
    </row>
    <row r="6" spans="1:11" ht="69.45" customHeight="1" x14ac:dyDescent="0.25">
      <c r="A6" s="74" t="s">
        <v>33</v>
      </c>
      <c r="B6" s="115" t="s">
        <v>145</v>
      </c>
      <c r="C6" s="76" t="s">
        <v>172</v>
      </c>
      <c r="D6" s="76" t="s">
        <v>182</v>
      </c>
      <c r="E6" s="76" t="s">
        <v>173</v>
      </c>
      <c r="F6" s="52">
        <v>50</v>
      </c>
      <c r="G6" s="52">
        <v>100</v>
      </c>
      <c r="H6" s="53">
        <v>200</v>
      </c>
      <c r="I6" s="49" t="str">
        <f>'Data Entry'!H6</f>
        <v/>
      </c>
      <c r="J6" s="49" t="str">
        <f>'Data Entry'!I6</f>
        <v/>
      </c>
      <c r="K6" s="49" t="str">
        <f>'Data Entry'!J6</f>
        <v/>
      </c>
    </row>
    <row r="7" spans="1:11" ht="21.9" customHeight="1" x14ac:dyDescent="0.25">
      <c r="A7" s="95" t="s">
        <v>34</v>
      </c>
      <c r="B7" s="93" t="s">
        <v>20</v>
      </c>
      <c r="C7" s="165"/>
      <c r="D7" s="166"/>
      <c r="E7" s="166"/>
      <c r="F7" s="167" t="s">
        <v>32</v>
      </c>
      <c r="G7" s="167"/>
      <c r="H7" s="94">
        <v>500</v>
      </c>
    </row>
    <row r="8" spans="1:11" ht="66.75" customHeight="1" x14ac:dyDescent="0.25">
      <c r="A8" s="74" t="s">
        <v>35</v>
      </c>
      <c r="B8" s="77" t="s">
        <v>140</v>
      </c>
      <c r="C8" s="78" t="s">
        <v>170</v>
      </c>
      <c r="D8" s="76" t="s">
        <v>171</v>
      </c>
      <c r="E8" s="76" t="s">
        <v>180</v>
      </c>
      <c r="F8" s="52">
        <v>100</v>
      </c>
      <c r="G8" s="52">
        <v>200</v>
      </c>
      <c r="H8" s="53">
        <v>300</v>
      </c>
      <c r="I8" s="49" t="str">
        <f>'Data Entry'!H18</f>
        <v/>
      </c>
      <c r="J8" s="49" t="str">
        <f>'Data Entry'!I18</f>
        <v/>
      </c>
      <c r="K8" s="49" t="str">
        <f>'Data Entry'!J18</f>
        <v/>
      </c>
    </row>
    <row r="9" spans="1:11" ht="55.65" customHeight="1" x14ac:dyDescent="0.25">
      <c r="A9" s="74" t="s">
        <v>36</v>
      </c>
      <c r="B9" s="79" t="s">
        <v>146</v>
      </c>
      <c r="C9" s="78" t="s">
        <v>147</v>
      </c>
      <c r="D9" s="76" t="s">
        <v>148</v>
      </c>
      <c r="E9" s="76" t="s">
        <v>149</v>
      </c>
      <c r="F9" s="52">
        <v>50</v>
      </c>
      <c r="G9" s="52">
        <v>100</v>
      </c>
      <c r="H9" s="53">
        <v>200</v>
      </c>
      <c r="I9" s="49" t="str">
        <f>'Data Entry'!H30</f>
        <v/>
      </c>
      <c r="J9" s="49" t="str">
        <f>'Data Entry'!I30</f>
        <v/>
      </c>
      <c r="K9" s="49" t="str">
        <f>'Data Entry'!J30</f>
        <v/>
      </c>
    </row>
    <row r="10" spans="1:11" ht="21.9" customHeight="1" x14ac:dyDescent="0.25">
      <c r="A10" s="95" t="s">
        <v>34</v>
      </c>
      <c r="B10" s="93" t="s">
        <v>22</v>
      </c>
      <c r="C10" s="165"/>
      <c r="D10" s="166"/>
      <c r="E10" s="166"/>
      <c r="F10" s="167" t="s">
        <v>32</v>
      </c>
      <c r="G10" s="167"/>
      <c r="H10" s="96">
        <v>800</v>
      </c>
    </row>
    <row r="11" spans="1:11" ht="57.75" customHeight="1" x14ac:dyDescent="0.25">
      <c r="A11" s="74" t="s">
        <v>37</v>
      </c>
      <c r="B11" s="75" t="s">
        <v>150</v>
      </c>
      <c r="C11" s="78" t="s">
        <v>167</v>
      </c>
      <c r="D11" s="78" t="s">
        <v>168</v>
      </c>
      <c r="E11" s="78" t="s">
        <v>169</v>
      </c>
      <c r="F11" s="52">
        <v>50</v>
      </c>
      <c r="G11" s="52">
        <v>100</v>
      </c>
      <c r="H11" s="53">
        <v>200</v>
      </c>
      <c r="I11" s="49" t="str">
        <f>'Data Entry'!H38</f>
        <v/>
      </c>
      <c r="J11" s="49" t="str">
        <f>'Data Entry'!I38</f>
        <v/>
      </c>
      <c r="K11" s="49" t="str">
        <f>'Data Entry'!J38</f>
        <v/>
      </c>
    </row>
    <row r="12" spans="1:11" ht="51" customHeight="1" x14ac:dyDescent="0.25">
      <c r="A12" s="74" t="s">
        <v>38</v>
      </c>
      <c r="B12" s="80" t="s">
        <v>151</v>
      </c>
      <c r="C12" s="78" t="s">
        <v>139</v>
      </c>
      <c r="D12" s="76" t="s">
        <v>166</v>
      </c>
      <c r="E12" s="76" t="s">
        <v>141</v>
      </c>
      <c r="F12" s="52">
        <v>50</v>
      </c>
      <c r="G12" s="52">
        <v>100</v>
      </c>
      <c r="H12" s="53">
        <v>200</v>
      </c>
      <c r="I12" s="49" t="str">
        <f>'Data Entry'!H51</f>
        <v/>
      </c>
      <c r="J12" s="49" t="str">
        <f>'Data Entry'!I51</f>
        <v/>
      </c>
      <c r="K12" s="49" t="str">
        <f>'Data Entry'!J51</f>
        <v/>
      </c>
    </row>
    <row r="13" spans="1:11" ht="56.4" customHeight="1" x14ac:dyDescent="0.25">
      <c r="A13" s="74" t="s">
        <v>39</v>
      </c>
      <c r="B13" s="80" t="s">
        <v>152</v>
      </c>
      <c r="C13" s="78" t="s">
        <v>163</v>
      </c>
      <c r="D13" s="76" t="s">
        <v>164</v>
      </c>
      <c r="E13" s="76" t="s">
        <v>165</v>
      </c>
      <c r="F13" s="52">
        <v>50</v>
      </c>
      <c r="G13" s="52">
        <v>100</v>
      </c>
      <c r="H13" s="53">
        <v>200</v>
      </c>
      <c r="I13" s="49" t="str">
        <f>'Data Entry'!H67</f>
        <v/>
      </c>
      <c r="J13" s="49" t="str">
        <f>'Data Entry'!I67</f>
        <v/>
      </c>
      <c r="K13" s="49" t="str">
        <f>'Data Entry'!J67</f>
        <v/>
      </c>
    </row>
    <row r="14" spans="1:11" ht="46.95" customHeight="1" x14ac:dyDescent="0.25">
      <c r="A14" s="74" t="s">
        <v>40</v>
      </c>
      <c r="B14" s="75" t="s">
        <v>153</v>
      </c>
      <c r="C14" s="78" t="s">
        <v>154</v>
      </c>
      <c r="D14" s="78" t="s">
        <v>155</v>
      </c>
      <c r="E14" s="78" t="s">
        <v>156</v>
      </c>
      <c r="F14" s="52">
        <v>50</v>
      </c>
      <c r="G14" s="52">
        <v>100</v>
      </c>
      <c r="H14" s="53">
        <v>200</v>
      </c>
      <c r="I14" s="49" t="str">
        <f>'Data Entry'!H75</f>
        <v/>
      </c>
      <c r="J14" s="49" t="str">
        <f>'Data Entry'!I75</f>
        <v/>
      </c>
      <c r="K14" s="49" t="str">
        <f>'Data Entry'!J75</f>
        <v/>
      </c>
    </row>
    <row r="15" spans="1:11" ht="21.75" customHeight="1" x14ac:dyDescent="0.25">
      <c r="A15" s="95" t="s">
        <v>34</v>
      </c>
      <c r="B15" s="93" t="s">
        <v>43</v>
      </c>
      <c r="C15" s="165"/>
      <c r="D15" s="166"/>
      <c r="E15" s="166"/>
      <c r="F15" s="167" t="s">
        <v>32</v>
      </c>
      <c r="G15" s="167"/>
      <c r="H15" s="94">
        <v>500</v>
      </c>
    </row>
    <row r="16" spans="1:11" ht="63.75" customHeight="1" x14ac:dyDescent="0.25">
      <c r="A16" s="74" t="s">
        <v>41</v>
      </c>
      <c r="B16" s="75" t="s">
        <v>159</v>
      </c>
      <c r="C16" s="78" t="s">
        <v>158</v>
      </c>
      <c r="D16" s="78" t="s">
        <v>160</v>
      </c>
      <c r="E16" s="78" t="s">
        <v>142</v>
      </c>
      <c r="F16" s="52">
        <v>50</v>
      </c>
      <c r="G16" s="52">
        <v>100</v>
      </c>
      <c r="H16" s="53">
        <v>200</v>
      </c>
      <c r="I16" s="49" t="str">
        <f>'Data Entry'!H85</f>
        <v/>
      </c>
      <c r="J16" s="49" t="str">
        <f>'Data Entry'!I85</f>
        <v/>
      </c>
      <c r="K16" s="49" t="str">
        <f>'Data Entry'!J85</f>
        <v/>
      </c>
    </row>
    <row r="17" spans="1:11" ht="83.7" customHeight="1" thickBot="1" x14ac:dyDescent="0.3">
      <c r="A17" s="81" t="s">
        <v>42</v>
      </c>
      <c r="B17" s="82" t="s">
        <v>157</v>
      </c>
      <c r="C17" s="140" t="s">
        <v>161</v>
      </c>
      <c r="D17" s="83" t="s">
        <v>162</v>
      </c>
      <c r="E17" s="83" t="s">
        <v>143</v>
      </c>
      <c r="F17" s="54">
        <v>100</v>
      </c>
      <c r="G17" s="54">
        <v>200</v>
      </c>
      <c r="H17" s="55">
        <v>300</v>
      </c>
      <c r="I17" s="49" t="str">
        <f>'Data Entry'!H94</f>
        <v/>
      </c>
      <c r="J17" s="49" t="str">
        <f>'Data Entry'!I94</f>
        <v/>
      </c>
      <c r="K17" s="49" t="str">
        <f>'Data Entry'!J94</f>
        <v/>
      </c>
    </row>
    <row r="18" spans="1:11" ht="23.1" customHeight="1" x14ac:dyDescent="0.25">
      <c r="E18" s="56"/>
      <c r="F18" s="57"/>
      <c r="G18" s="57"/>
      <c r="H18" s="57"/>
    </row>
    <row r="19" spans="1:11" ht="19.2" customHeight="1" thickBot="1" x14ac:dyDescent="0.3">
      <c r="A19" s="58" t="str">
        <f>IF('Data Entry'!D106=1,"ý","o")</f>
        <v>o</v>
      </c>
      <c r="B19" s="59" t="s">
        <v>57</v>
      </c>
      <c r="C19" s="60"/>
      <c r="E19" s="61" t="s">
        <v>45</v>
      </c>
      <c r="H19" s="62">
        <f>'Data Entry'!J106</f>
        <v>0</v>
      </c>
    </row>
    <row r="20" spans="1:11" ht="19.2" customHeight="1" x14ac:dyDescent="0.25">
      <c r="A20" s="58" t="str">
        <f>IF('Data Entry'!D106=11,"ý","o")</f>
        <v>o</v>
      </c>
      <c r="B20" s="59" t="s">
        <v>58</v>
      </c>
      <c r="C20" s="60"/>
      <c r="E20" s="61"/>
    </row>
    <row r="21" spans="1:11" ht="19.2" customHeight="1" thickBot="1" x14ac:dyDescent="0.3">
      <c r="A21" s="58" t="str">
        <f>IF('Data Entry'!D106=111,"ý","o")</f>
        <v>o</v>
      </c>
      <c r="B21" s="59" t="s">
        <v>59</v>
      </c>
      <c r="C21" s="60"/>
      <c r="D21" s="60"/>
      <c r="E21" s="61" t="s">
        <v>46</v>
      </c>
      <c r="H21" s="63">
        <f>'Data Entry'!J108</f>
        <v>0</v>
      </c>
    </row>
    <row r="22" spans="1:11" ht="19.2" customHeight="1" x14ac:dyDescent="0.25">
      <c r="A22" s="64"/>
      <c r="E22" s="61"/>
      <c r="F22" s="61"/>
      <c r="G22" s="61"/>
      <c r="H22" s="61"/>
    </row>
    <row r="23" spans="1:11" ht="19.2" customHeight="1" x14ac:dyDescent="0.25">
      <c r="A23" s="65" t="s">
        <v>44</v>
      </c>
      <c r="B23" s="66" t="s">
        <v>60</v>
      </c>
    </row>
    <row r="24" spans="1:11" ht="14.25" customHeight="1" x14ac:dyDescent="0.25">
      <c r="A24" s="64"/>
    </row>
    <row r="25" spans="1:11" ht="12.75" customHeight="1" x14ac:dyDescent="0.25">
      <c r="A25" s="65" t="s">
        <v>44</v>
      </c>
      <c r="B25" s="67" t="s">
        <v>47</v>
      </c>
      <c r="C25" s="49"/>
    </row>
    <row r="26" spans="1:11" ht="29.85" customHeight="1" x14ac:dyDescent="0.25">
      <c r="C26" s="49"/>
    </row>
    <row r="27" spans="1:11" x14ac:dyDescent="0.25">
      <c r="B27" s="107" t="s">
        <v>61</v>
      </c>
      <c r="C27" s="108"/>
      <c r="D27" s="68" t="s">
        <v>48</v>
      </c>
    </row>
    <row r="28" spans="1:11" ht="21.45" customHeight="1" x14ac:dyDescent="0.25">
      <c r="B28" s="107"/>
      <c r="C28" s="108"/>
    </row>
    <row r="29" spans="1:11" x14ac:dyDescent="0.25">
      <c r="B29" s="107" t="s">
        <v>62</v>
      </c>
      <c r="C29" s="108"/>
      <c r="D29" s="68" t="s">
        <v>48</v>
      </c>
    </row>
    <row r="30" spans="1:11" ht="21.45" customHeight="1" x14ac:dyDescent="0.25">
      <c r="B30" s="108"/>
      <c r="C30" s="108"/>
    </row>
    <row r="31" spans="1:11" x14ac:dyDescent="0.25">
      <c r="B31" s="107" t="s">
        <v>49</v>
      </c>
      <c r="C31" s="108"/>
      <c r="D31" s="68" t="s">
        <v>48</v>
      </c>
    </row>
    <row r="32" spans="1:11" ht="21.45" customHeight="1" x14ac:dyDescent="0.25">
      <c r="A32" s="51"/>
      <c r="C32" s="49"/>
    </row>
    <row r="33" spans="1:3" x14ac:dyDescent="0.25">
      <c r="A33" s="51"/>
      <c r="B33" s="69" t="s">
        <v>98</v>
      </c>
      <c r="C33" s="49"/>
    </row>
    <row r="34" spans="1:3" ht="18.45" customHeight="1" x14ac:dyDescent="0.25">
      <c r="A34" s="51"/>
      <c r="B34" s="69"/>
      <c r="C34" s="49"/>
    </row>
    <row r="35" spans="1:3" x14ac:dyDescent="0.25">
      <c r="B35" s="70"/>
    </row>
    <row r="36" spans="1:3" x14ac:dyDescent="0.25">
      <c r="B36" s="70"/>
    </row>
  </sheetData>
  <sheetProtection algorithmName="SHA-512" hashValue="gHPt74GWj43WeexsOin3+/Ah6qjgiQHbhKSLQHUHjXqX3SoR1oIBIfbte8Kzq7GQ6uFQgpz7CKX2s+nVnwPq+Q==" saltValue="1/JsARr8SVxYmXxfLpU0bQ==" spinCount="100000" sheet="1" selectLockedCells="1" selectUnlockedCells="1"/>
  <mergeCells count="12">
    <mergeCell ref="A1:H1"/>
    <mergeCell ref="A2:H2"/>
    <mergeCell ref="A4:A5"/>
    <mergeCell ref="C5:E5"/>
    <mergeCell ref="F5:G5"/>
    <mergeCell ref="A3:H3"/>
    <mergeCell ref="C7:E7"/>
    <mergeCell ref="F7:G7"/>
    <mergeCell ref="C10:E10"/>
    <mergeCell ref="F10:G10"/>
    <mergeCell ref="C15:E15"/>
    <mergeCell ref="F15:G15"/>
  </mergeCells>
  <conditionalFormatting sqref="F9">
    <cfRule type="expression" dxfId="26" priority="57" stopIfTrue="1">
      <formula>$I9&lt;&gt;""</formula>
    </cfRule>
  </conditionalFormatting>
  <conditionalFormatting sqref="G9">
    <cfRule type="expression" dxfId="25" priority="56" stopIfTrue="1">
      <formula>$J9&lt;&gt;""</formula>
    </cfRule>
  </conditionalFormatting>
  <conditionalFormatting sqref="H9">
    <cfRule type="expression" dxfId="24" priority="55" stopIfTrue="1">
      <formula>$K9&lt;&gt;""</formula>
    </cfRule>
  </conditionalFormatting>
  <conditionalFormatting sqref="F8">
    <cfRule type="expression" dxfId="23" priority="30" stopIfTrue="1">
      <formula>$I8&lt;&gt;""</formula>
    </cfRule>
  </conditionalFormatting>
  <conditionalFormatting sqref="G8">
    <cfRule type="expression" dxfId="22" priority="29" stopIfTrue="1">
      <formula>$J8&lt;&gt;""</formula>
    </cfRule>
  </conditionalFormatting>
  <conditionalFormatting sqref="H8">
    <cfRule type="expression" dxfId="21" priority="28" stopIfTrue="1">
      <formula>$K8&lt;&gt;""</formula>
    </cfRule>
  </conditionalFormatting>
  <conditionalFormatting sqref="F6">
    <cfRule type="expression" dxfId="20" priority="27" stopIfTrue="1">
      <formula>$I6&lt;&gt;""</formula>
    </cfRule>
  </conditionalFormatting>
  <conditionalFormatting sqref="G6">
    <cfRule type="expression" dxfId="19" priority="26" stopIfTrue="1">
      <formula>$J6&lt;&gt;""</formula>
    </cfRule>
  </conditionalFormatting>
  <conditionalFormatting sqref="H6">
    <cfRule type="expression" dxfId="18" priority="25" stopIfTrue="1">
      <formula>$K6&lt;&gt;""</formula>
    </cfRule>
  </conditionalFormatting>
  <conditionalFormatting sqref="F11">
    <cfRule type="expression" dxfId="17" priority="21" stopIfTrue="1">
      <formula>$I11&lt;&gt;""</formula>
    </cfRule>
  </conditionalFormatting>
  <conditionalFormatting sqref="G11">
    <cfRule type="expression" dxfId="16" priority="20" stopIfTrue="1">
      <formula>$J11&lt;&gt;""</formula>
    </cfRule>
  </conditionalFormatting>
  <conditionalFormatting sqref="H11">
    <cfRule type="expression" dxfId="15" priority="19" stopIfTrue="1">
      <formula>$K11&lt;&gt;""</formula>
    </cfRule>
  </conditionalFormatting>
  <conditionalFormatting sqref="F12">
    <cfRule type="expression" dxfId="14" priority="18" stopIfTrue="1">
      <formula>$I12&lt;&gt;""</formula>
    </cfRule>
  </conditionalFormatting>
  <conditionalFormatting sqref="G12">
    <cfRule type="expression" dxfId="13" priority="17" stopIfTrue="1">
      <formula>$J12&lt;&gt;""</formula>
    </cfRule>
  </conditionalFormatting>
  <conditionalFormatting sqref="H12">
    <cfRule type="expression" dxfId="12" priority="16" stopIfTrue="1">
      <formula>$K12&lt;&gt;""</formula>
    </cfRule>
  </conditionalFormatting>
  <conditionalFormatting sqref="F13">
    <cfRule type="expression" dxfId="11" priority="15" stopIfTrue="1">
      <formula>$I13&lt;&gt;""</formula>
    </cfRule>
  </conditionalFormatting>
  <conditionalFormatting sqref="G13">
    <cfRule type="expression" dxfId="10" priority="14" stopIfTrue="1">
      <formula>$J13&lt;&gt;""</formula>
    </cfRule>
  </conditionalFormatting>
  <conditionalFormatting sqref="H13">
    <cfRule type="expression" dxfId="9" priority="13" stopIfTrue="1">
      <formula>$K13&lt;&gt;""</formula>
    </cfRule>
  </conditionalFormatting>
  <conditionalFormatting sqref="F14">
    <cfRule type="expression" dxfId="8" priority="12" stopIfTrue="1">
      <formula>$I14&lt;&gt;""</formula>
    </cfRule>
  </conditionalFormatting>
  <conditionalFormatting sqref="G14">
    <cfRule type="expression" dxfId="7" priority="11" stopIfTrue="1">
      <formula>$J14&lt;&gt;""</formula>
    </cfRule>
  </conditionalFormatting>
  <conditionalFormatting sqref="H14">
    <cfRule type="expression" dxfId="6" priority="10" stopIfTrue="1">
      <formula>$K14&lt;&gt;""</formula>
    </cfRule>
  </conditionalFormatting>
  <conditionalFormatting sqref="F16">
    <cfRule type="expression" dxfId="5" priority="6" stopIfTrue="1">
      <formula>$I16&lt;&gt;""</formula>
    </cfRule>
  </conditionalFormatting>
  <conditionalFormatting sqref="G16">
    <cfRule type="expression" dxfId="4" priority="5" stopIfTrue="1">
      <formula>$J16&lt;&gt;""</formula>
    </cfRule>
  </conditionalFormatting>
  <conditionalFormatting sqref="H16">
    <cfRule type="expression" dxfId="3" priority="4" stopIfTrue="1">
      <formula>$K16&lt;&gt;""</formula>
    </cfRule>
  </conditionalFormatting>
  <conditionalFormatting sqref="F17">
    <cfRule type="expression" dxfId="2" priority="3" stopIfTrue="1">
      <formula>$I17&lt;&gt;""</formula>
    </cfRule>
  </conditionalFormatting>
  <conditionalFormatting sqref="G17">
    <cfRule type="expression" dxfId="1" priority="2" stopIfTrue="1">
      <formula>$J17&lt;&gt;""</formula>
    </cfRule>
  </conditionalFormatting>
  <conditionalFormatting sqref="H17">
    <cfRule type="expression" dxfId="0" priority="1" stopIfTrue="1">
      <formula>$K17&lt;&gt;""</formula>
    </cfRule>
  </conditionalFormatting>
  <printOptions horizontalCentered="1"/>
  <pageMargins left="0.5" right="0.5" top="0.5" bottom="0.5" header="0.5" footer="0.25"/>
  <pageSetup scale="59" orientation="portrait" horizontalDpi="4294967293" verticalDpi="4294967293" r:id="rId1"/>
  <headerFooter alignWithMargins="0">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20</vt:i4>
      </vt:variant>
    </vt:vector>
  </HeadingPairs>
  <TitlesOfParts>
    <vt:vector size="23" baseType="lpstr">
      <vt:lpstr>Setup &amp; Instructions</vt:lpstr>
      <vt:lpstr>Data Entry</vt:lpstr>
      <vt:lpstr>Scorecard</vt:lpstr>
      <vt:lpstr>build_adds</vt:lpstr>
      <vt:lpstr>build_auto_gold</vt:lpstr>
      <vt:lpstr>build_auto_silver</vt:lpstr>
      <vt:lpstr>build_bronze</vt:lpstr>
      <vt:lpstr>build_bronze_score</vt:lpstr>
      <vt:lpstr>build_drops</vt:lpstr>
      <vt:lpstr>build_event_date</vt:lpstr>
      <vt:lpstr>build_final_membership</vt:lpstr>
      <vt:lpstr>build_gain</vt:lpstr>
      <vt:lpstr>build_gold</vt:lpstr>
      <vt:lpstr>build_gold_percent</vt:lpstr>
      <vt:lpstr>build_gold_score</vt:lpstr>
      <vt:lpstr>build_growth_percent</vt:lpstr>
      <vt:lpstr>Build_Is_Bronze</vt:lpstr>
      <vt:lpstr>Build_is_Silver</vt:lpstr>
      <vt:lpstr>build_silver</vt:lpstr>
      <vt:lpstr>build_silver_score</vt:lpstr>
      <vt:lpstr>'Setup &amp; Instructions'!DistrictName</vt:lpstr>
      <vt:lpstr>'Data Entry'!Print_Titles</vt:lpstr>
      <vt:lpstr>RECHARTER_CALC</vt:lpstr>
    </vt:vector>
  </TitlesOfParts>
  <Company>Volunteer Developed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JTE Crew Worksheet v20210426</dc:title>
  <dc:creator>Frederick Hillenbrand</dc:creator>
  <cp:lastModifiedBy>Lisa Satayut</cp:lastModifiedBy>
  <cp:lastPrinted>2022-08-14T17:27:15Z</cp:lastPrinted>
  <dcterms:created xsi:type="dcterms:W3CDTF">2014-08-26T17:24:57Z</dcterms:created>
  <dcterms:modified xsi:type="dcterms:W3CDTF">2022-10-07T19:05:31Z</dcterms:modified>
  <cp:contentStatus>v20210426</cp:contentStatus>
</cp:coreProperties>
</file>